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EASPE\2025\GESTIÓN DEL RIESGO\RC\"/>
    </mc:Choice>
  </mc:AlternateContent>
  <xr:revisionPtr revIDLastSave="0" documentId="13_ncr:1_{FB1F0C53-8316-4B01-B4DF-75560A949EDF}" xr6:coauthVersionLast="47" xr6:coauthVersionMax="47" xr10:uidLastSave="{00000000-0000-0000-0000-000000000000}"/>
  <bookViews>
    <workbookView xWindow="-108" yWindow="-108" windowWidth="23256" windowHeight="12456" tabRatio="911" xr2:uid="{00000000-000D-0000-FFFF-FFFF00000000}"/>
  </bookViews>
  <sheets>
    <sheet name="Matriz de Riesgos" sheetId="1" r:id="rId1"/>
    <sheet name="Mapa" sheetId="4" r:id="rId2"/>
    <sheet name="Listas" sheetId="3" state="hidden" r:id="rId3"/>
    <sheet name="Análisis de O.E." sheetId="8" state="hidden" r:id="rId4"/>
    <sheet name="Factor R." sheetId="9" state="hidden" r:id="rId5"/>
    <sheet name="Anexo 1 - Impacto (RC)" sheetId="7" state="hidden" r:id="rId6"/>
  </sheets>
  <externalReferences>
    <externalReference r:id="rId7"/>
  </externalReferences>
  <definedNames>
    <definedName name="_xlnm._FilterDatabase" localSheetId="0" hidden="1">'Matriz de Riesgos'!$A$8:$AU$9</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0">'Matriz de Riesgos'!$1:$8</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1" l="1"/>
  <c r="Y11" i="1"/>
  <c r="Y12" i="1"/>
  <c r="Y13" i="1"/>
  <c r="Y9" i="1"/>
  <c r="AC13" i="1" l="1"/>
  <c r="AA13" i="1"/>
  <c r="S13" i="1"/>
  <c r="AL13" i="1" s="1"/>
  <c r="AJ13" i="1" s="1"/>
  <c r="AK13" i="1" s="1"/>
  <c r="R13" i="1"/>
  <c r="P13" i="1"/>
  <c r="AI13" i="1" s="1"/>
  <c r="AG13" i="1" s="1"/>
  <c r="AH13" i="1" s="1"/>
  <c r="AM13" i="1" s="1"/>
  <c r="AN13" i="1" s="1"/>
  <c r="O13" i="1"/>
  <c r="J13" i="1"/>
  <c r="AC12" i="1"/>
  <c r="AA12" i="1"/>
  <c r="S12" i="1"/>
  <c r="AL12" i="1" s="1"/>
  <c r="AJ12" i="1" s="1"/>
  <c r="AK12" i="1" s="1"/>
  <c r="R12" i="1"/>
  <c r="P12" i="1"/>
  <c r="AI12" i="1" s="1"/>
  <c r="AG12" i="1" s="1"/>
  <c r="AH12" i="1" s="1"/>
  <c r="O12" i="1"/>
  <c r="J12" i="1"/>
  <c r="J9" i="1"/>
  <c r="J11" i="1"/>
  <c r="J10" i="1"/>
  <c r="T13" i="1" l="1"/>
  <c r="U13" i="1" s="1"/>
  <c r="T12" i="1"/>
  <c r="U12" i="1" s="1"/>
  <c r="AM12" i="1"/>
  <c r="AN12" i="1" s="1"/>
  <c r="AC10" i="1"/>
  <c r="O10" i="1"/>
  <c r="P10" i="1"/>
  <c r="R10" i="1"/>
  <c r="S10" i="1"/>
  <c r="AA10" i="1"/>
  <c r="O11" i="1"/>
  <c r="P11" i="1"/>
  <c r="R11" i="1"/>
  <c r="S11" i="1"/>
  <c r="AL11" i="1" s="1"/>
  <c r="AJ11" i="1" s="1"/>
  <c r="AK11" i="1" s="1"/>
  <c r="AA11" i="1"/>
  <c r="AC11" i="1"/>
  <c r="AI11" i="1" l="1"/>
  <c r="AG11" i="1" s="1"/>
  <c r="AH11" i="1" s="1"/>
  <c r="AM11" i="1" s="1"/>
  <c r="AN11" i="1" s="1"/>
  <c r="AI10" i="1"/>
  <c r="AG10" i="1" s="1"/>
  <c r="AH10" i="1" s="1"/>
  <c r="AL10" i="1"/>
  <c r="AJ10" i="1" s="1"/>
  <c r="AK10" i="1" s="1"/>
  <c r="T10" i="1"/>
  <c r="U10" i="1" s="1"/>
  <c r="T11" i="1"/>
  <c r="U11" i="1" s="1"/>
  <c r="AM10" i="1" l="1"/>
  <c r="AN10" i="1"/>
  <c r="AC9" i="1"/>
  <c r="AA9" i="1"/>
  <c r="S9" i="1"/>
  <c r="R9" i="1"/>
  <c r="P9" i="1"/>
  <c r="O9" i="1"/>
  <c r="AI9" i="1" l="1"/>
  <c r="AL9" i="1"/>
  <c r="AJ9" i="1" l="1"/>
  <c r="AK9" i="1" s="1"/>
  <c r="Q4" i="7" l="1"/>
  <c r="Q5" i="7" s="1"/>
  <c r="D4" i="7" l="1"/>
  <c r="D5" i="7" s="1"/>
  <c r="C4" i="7" l="1"/>
  <c r="E4" i="7"/>
  <c r="F4" i="7"/>
  <c r="G4" i="7"/>
  <c r="H4" i="7"/>
  <c r="I4" i="7"/>
  <c r="J4" i="7"/>
  <c r="K4" i="7"/>
  <c r="L4" i="7"/>
  <c r="M4" i="7"/>
  <c r="N4" i="7"/>
  <c r="O4" i="7"/>
  <c r="P4" i="7"/>
  <c r="E5" i="7" l="1"/>
  <c r="F5" i="7"/>
  <c r="G5" i="7"/>
  <c r="H5" i="7"/>
  <c r="I5" i="7"/>
  <c r="J5" i="7"/>
  <c r="K5" i="7"/>
  <c r="L5" i="7"/>
  <c r="M5" i="7"/>
  <c r="N5" i="7"/>
  <c r="O5" i="7"/>
  <c r="P5" i="7"/>
  <c r="T9" i="1" l="1"/>
  <c r="U9" i="1" s="1"/>
  <c r="C5" i="7" l="1"/>
  <c r="AG9" i="1" l="1"/>
  <c r="AH9" i="1" s="1"/>
  <c r="AM9" i="1" s="1"/>
  <c r="AN9" i="1" s="1"/>
</calcChain>
</file>

<file path=xl/sharedStrings.xml><?xml version="1.0" encoding="utf-8"?>
<sst xmlns="http://schemas.openxmlformats.org/spreadsheetml/2006/main" count="766" uniqueCount="344">
  <si>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</si>
  <si>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</si>
  <si>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</si>
  <si>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</si>
  <si>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</si>
  <si>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</si>
  <si>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</si>
  <si>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</si>
  <si>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</si>
  <si>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</si>
  <si>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</si>
  <si>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</si>
  <si>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</si>
  <si>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</si>
  <si>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</si>
  <si>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</si>
  <si>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</si>
  <si>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</si>
  <si>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</si>
  <si>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</si>
  <si>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</si>
  <si>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</si>
  <si>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</si>
  <si>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</si>
  <si>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</si>
  <si>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</si>
  <si>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</si>
  <si>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</si>
  <si>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</si>
  <si>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</si>
  <si>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</si>
  <si>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</si>
  <si>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</si>
  <si>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</si>
  <si>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</si>
  <si>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</si>
  <si>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</si>
  <si>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</si>
  <si>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</si>
  <si>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</si>
  <si>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</si>
  <si>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</si>
  <si>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</si>
  <si>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</si>
  <si>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</si>
  <si>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</si>
  <si>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</si>
  <si>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</si>
  <si>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</si>
  <si>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</si>
  <si>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</si>
  <si>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</si>
  <si>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</si>
  <si>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</si>
  <si>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</si>
  <si>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</si>
  <si>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</si>
  <si>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</si>
  <si>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</si>
  <si>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</si>
  <si>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</si>
  <si>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</si>
  <si>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</si>
  <si>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</si>
  <si>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</si>
  <si>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</si>
  <si>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</si>
  <si>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</si>
  <si>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</si>
  <si>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</si>
  <si>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</si>
  <si>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</si>
  <si>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</si>
  <si>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</si>
  <si>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</si>
  <si>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</si>
  <si>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</si>
  <si>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</si>
  <si>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</si>
  <si>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</si>
  <si>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</si>
  <si>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</si>
  <si>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</si>
  <si>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</si>
  <si>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</si>
  <si>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</si>
  <si>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</si>
  <si>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</si>
  <si>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</si>
  <si>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</si>
  <si>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</si>
  <si>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</si>
  <si>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</si>
  <si>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</si>
  <si>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</si>
  <si>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</si>
  <si>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</si>
  <si>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</si>
  <si>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</si>
  <si>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</si>
  <si>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</si>
  <si>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</si>
  <si>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</si>
  <si>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</si>
  <si>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</si>
  <si>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</si>
  <si>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</si>
  <si>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</si>
  <si>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</si>
  <si>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</si>
  <si>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</si>
  <si>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</si>
  <si>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</si>
  <si>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</si>
  <si>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</si>
  <si>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</si>
  <si>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</si>
  <si>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</si>
  <si>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</si>
  <si>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</si>
  <si>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</si>
  <si>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</si>
  <si>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</si>
  <si>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</si>
  <si>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</si>
  <si>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</si>
  <si>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</si>
  <si>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</si>
  <si>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r>
      <t xml:space="preserve">Riesgo 
</t>
    </r>
    <r>
      <rPr>
        <sz val="10"/>
        <rFont val="Arial"/>
        <family val="2"/>
      </rPr>
      <t>(¿Qué puede suceder?)</t>
    </r>
  </si>
  <si>
    <t>Alcance del proceso</t>
  </si>
  <si>
    <t xml:space="preserve">Seguridad de la información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</si>
  <si>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</si>
  <si>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</si>
  <si>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</si>
  <si>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</si>
  <si>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</si>
  <si>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</si>
  <si>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</si>
  <si>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</si>
  <si>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</si>
  <si>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</si>
  <si>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</si>
  <si>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</si>
  <si>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</si>
  <si>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</si>
  <si>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</si>
  <si>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</si>
  <si>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</si>
  <si>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</si>
  <si>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</si>
  <si>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</si>
  <si>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</si>
  <si>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</si>
  <si>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</si>
  <si>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</si>
  <si>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</si>
  <si>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</si>
  <si>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</si>
  <si>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</si>
  <si>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</si>
  <si>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</si>
  <si>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</si>
  <si>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</si>
  <si>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</si>
  <si>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</si>
  <si>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</si>
  <si>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</si>
  <si>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</si>
  <si>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</si>
  <si>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</si>
  <si>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</si>
  <si>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</si>
  <si>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</si>
  <si>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</si>
  <si>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</si>
  <si>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</si>
  <si>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</si>
  <si>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</si>
  <si>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</si>
  <si>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</si>
  <si>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</si>
  <si>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</si>
  <si>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</si>
  <si>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</si>
  <si>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</si>
  <si>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</si>
  <si>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</si>
  <si>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</si>
  <si>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</si>
  <si>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</si>
  <si>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</si>
  <si>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</si>
  <si>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</si>
  <si>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</si>
  <si>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</si>
  <si>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</si>
  <si>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</si>
  <si>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</si>
  <si>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</si>
  <si>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</si>
  <si>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</si>
  <si>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</si>
  <si>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</si>
  <si>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</si>
  <si>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</si>
  <si>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</si>
  <si>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</si>
  <si>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</si>
  <si>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</si>
  <si>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</si>
  <si>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</si>
  <si>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</si>
  <si>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</si>
  <si>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</si>
  <si>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</si>
  <si>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</si>
  <si>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</si>
  <si>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</si>
  <si>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</si>
  <si>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</si>
  <si>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</si>
  <si>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</si>
  <si>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</si>
  <si>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</si>
  <si>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</si>
  <si>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</si>
  <si>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</si>
  <si>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</si>
  <si>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</si>
  <si>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</si>
  <si>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</si>
  <si>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</si>
  <si>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</si>
  <si>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</si>
  <si>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</si>
  <si>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</si>
  <si>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</si>
  <si>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</si>
  <si>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</si>
  <si>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</si>
  <si>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</si>
  <si>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</si>
  <si>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</si>
  <si>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</si>
  <si>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</si>
  <si>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</si>
  <si>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</si>
  <si>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</si>
  <si>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Tipo de control aplicado</t>
  </si>
  <si>
    <t xml:space="preserve">¿Cómo?
Causa Inmediata  </t>
  </si>
  <si>
    <t xml:space="preserve">¿Qué?
Impacto </t>
  </si>
  <si>
    <t xml:space="preserve">¿Por qué?
Causa raíz </t>
  </si>
  <si>
    <t>Proceso</t>
  </si>
  <si>
    <t xml:space="preserve">Objetivo del proceso </t>
  </si>
  <si>
    <t>Contexto</t>
  </si>
  <si>
    <t xml:space="preserve">Direccionamiento Estratégico </t>
  </si>
  <si>
    <t>Gestión de la Red de Prestadores del SPE</t>
  </si>
  <si>
    <t xml:space="preserve">Mejora Continua </t>
  </si>
  <si>
    <t>Gestión de Bienes y Servicios</t>
  </si>
  <si>
    <t>Adquisiciones</t>
  </si>
  <si>
    <t>Gestión Financiera</t>
  </si>
  <si>
    <t>Gestión de Promoción y Desarrollo del SPE</t>
  </si>
  <si>
    <t>Orientar estratégicamente a la Unidad del SPE para estructurar la planeación, la ejecución, el seguimiento y la evaluación de los resultados, con miras al cumplimiento de su misión, visión y objetivos institucionales; así como para la gestión del conocimiento y la innovación institucional y la mejora de la relación con sus grupos de valor.</t>
  </si>
  <si>
    <t>El proceso inicia con la identificación necesidades de direccionamiento estratégico y finaliza con la elaboración de planes
de mejoramiento, acciones correctivas y preventivas. El proceso aplica para todos los procesos de la Unidad del SPE.</t>
  </si>
  <si>
    <t>Administrar la red de prestadores del Servicio Público de Empleo, realizando la autorización, el registro, seguimiento y
monitoreo de la red, y generando información que facilite el encuentro entre oferta y demanda laboral.</t>
  </si>
  <si>
    <t>El proceso comprende la autorización de las personas jurídicas interesadas en ser parte de la red de prestadores del Servicio
Público de Empleo, e incluye todas las actividades correspondientes al seguimiento y monitoreo de la red y la generación de
información con base en los registros administrativos de la Unidad y fuentes de externas.</t>
  </si>
  <si>
    <t>Promover el Servicio Público de empleo mediante el diseño y desarrollo de estrategias de promoción, con el fin de contribuir a la inclusión laboral y productividad en el país</t>
  </si>
  <si>
    <t>Gestión de Tecnologías de la Información de la Unidad del SPE</t>
  </si>
  <si>
    <t>Asesorar, liderar y/o acompañar a las diferentes áreas de la Unidad del SPE en las etapas necesarias para la adquisición,
mantenimiento, implementación y/o implantación de Soluciones de Tipo Tecnológico que sean requeridas. Así mismo, formular e implementar las estrategias de Tecnologías de la Información en materia de seguridad informática, uso y
apropiación de los Sistemas de Información y disponibilidad de los servicios de TI, apalancando así el logro de los objetivos
de las diferentes áreas de la entidad.</t>
  </si>
  <si>
    <t>El proceso inicia con la recepción de solicitudes de servicios o identificación de necesidades de tipo tecnológico, realizando
el respectivo análisis de viabilidad tecnológica considerando los lineamientos, normativa y políticas de la Unidad de SPE,
finalizando con la materialización de un producto de TI, realizando el respectivo seguimiento y control a las distintas
actividades involucradas y en caso de ser necesario realizar las respectivas acciones de mejora.</t>
  </si>
  <si>
    <t>El proceso inicia con el análisis y evaluación de las necesidades de provisión del talento humano de la Unidad y contempla todas las actividades relacionadas con la vinculación, permanencia y retiro.</t>
  </si>
  <si>
    <t>Gestionar el talento humano al servicio de la Unidad Administrativa Especial del Servicio Público de Empleo,
mediante la definición y ejecución de políticas, planes y programas orientados a su desarrollo integral y al fortalecimiento de la integridad pública y de competencias y habilidades, así como a la construcción y generación de un ambiente óptimo para el desempeño laboral, el bienestar y el crecimiento personal y profesional.</t>
  </si>
  <si>
    <t>Implementar y actualizar el Sistema de Control Interno de la Unidad del SPE, promoviendo la cultura del autocontrol, el
seguimiento y monitoreo desde la primera y la segunda línea de defensa (autoevaluación), el mejoramiento continuo de los
procesos y la articulación de las relaciones entre la entidad y los entes externos, así como evaluar acciones de mejora
(auditorías – tercera línea de defensa) para la efectividad del Sistema Integrado de Gestión de la Unidad del SPE.</t>
  </si>
  <si>
    <t>El proceso incluye todo lo relacionado con la mejora continua, y los roles de Control Interno en el marco de la séptima dimensión del Modelo Integrado de Planeación y Gestión.</t>
  </si>
  <si>
    <t>Adelantar los procesos y procedimientos de contratación, por medio del cumplimiento de la normatividad vigente y los principios de la contratación estatal, así como los atributos de calidad, oportunidad y legalidad, para la adquisición de bienes y servicios, con el propósito de satisfacer las necesidades que requieren las dependencias y cumplir con el Plan de Contratación de la Entidad, orientado al uso racional y estratégico de los recursos en cumplimiento de los objetivos institucionales y de la misión de la Entidad.</t>
  </si>
  <si>
    <t>Inicia con la verificación del plan de adquisiciones, Plan de contratación, y la revisión, análisis y ajustes del Estudio de mercado,
Estudio del Sector y Estudios previos, continua con el desarrollo del procedimiento y modalidad de selección (Licitación Pública,
Concurso de Méritos, Selección Abreviada de menor Cuantía, Subasta inversa, acuerdo marco de precios Invitación de Mínima
Cuantía, Contratación Directa (Contrato o Convenio), incluye la adjudicación del proceso de selección, firma del contrato,
verificación de cumplimiento de los requisitos de ejecución, y culmina con el control y seguimiento hasta su correspondiente
liquidación en caso que aplique (conforme la normativa).</t>
  </si>
  <si>
    <t>Gestionar los recursos físicos, servicios de apoyo administrativo, comisiones y ejecutar los métodos y procedimientos para el registro, manejo, responsabilidad y control de los bienes de propiedad de la Unidad Administrativa Especial del Servicio Público de Empleo, así como planear, organizar, describir y controlar el manejo de la documentación e información producida y recibida en virtud de las funciones desarrolladas por la Unidad Administrativa Especial del
Servicio Público de Empleo desde su origen hasta su disposición final, para garantizar la protección del patrimonio
documental de la entidad y facilitar su utilización y conservación en cumplimiento de la normativa archivística,
relacionada y políticas definidas al interior; que garanticen el cumplimiento de su objetivo institucional, así como, el
cumplimiento de la normativa legal vigente en materia ambiental y el control sobre los impactos ambientales que se
producen del que hacer diario de Unidad.</t>
  </si>
  <si>
    <t>El Proceso se encarga del tramite del bien, servicio o requerimientos administrativos internos, la asignación de los bienes, la gestión de los documentos, la ejecución del Plan Institucional de Gestión Ambiental y tramites de comisiones, para atender las necesidades de los diferentes grupos de valor al interior de la Entidad en cumplimiento
de la normativa.</t>
  </si>
  <si>
    <t>Dirigir, planear, controlar y realizar seguimiento a la ejecución del presupuesto de gastos de la Unidad, por medio de la implementación de mecanismos que faciliten el adecuado manejo de los recursos asignados</t>
  </si>
  <si>
    <t>Inicia con la formulación del anteproyecto de presupuesto, incluye los procedimientos de gestión presupuestal, contable y de
tesorería; finaliza con el seguimiento de las actividades que hacen parte de los procedimientos y la generación de los informes
financieros correspondientes</t>
  </si>
  <si>
    <t>Fiscal</t>
  </si>
  <si>
    <t xml:space="preserve">Posibilidad de </t>
  </si>
  <si>
    <t>Riesgo</t>
  </si>
  <si>
    <t>Control</t>
  </si>
  <si>
    <t>Opciones de Manejo</t>
  </si>
  <si>
    <t>Aceptar el Riesgo</t>
  </si>
  <si>
    <t>Evitar el Riesgo</t>
  </si>
  <si>
    <t>Compartir el Riesgo</t>
  </si>
  <si>
    <t>Reducir el Riesgo</t>
  </si>
  <si>
    <t>Plazo de ejecución (fecha de inicio )</t>
  </si>
  <si>
    <t>Plazo de ejecución (fecha de finalización)</t>
  </si>
  <si>
    <t xml:space="preserve">Inicia con el análisis de políticas, programas, directrices, condiciones del mercado laboral, nacional y local, y características de la red de prestadores del Servicio Público de Empleo, lo cual permite el diseño e implementación de estrategias, acciones e instrumentos. </t>
  </si>
  <si>
    <t>CÓDIGO: DE-Ft-05</t>
  </si>
  <si>
    <t>Identificación de Riesgos</t>
  </si>
  <si>
    <t>MATRIZ DE GESTIÓN DE RIESGOS - PROCESO GESTIÓN DE PROMOCIÓN Y DESARROLLO DEL SPE</t>
  </si>
  <si>
    <t>VIGENTE DESDE: 10 de septiembre de 2024</t>
  </si>
  <si>
    <t>VERSIÓN: 4</t>
  </si>
  <si>
    <t>sanciones y daños a la imagen institucional</t>
  </si>
  <si>
    <t xml:space="preserve">debido a la formulación de estudios previos orientados a favorecer a un potencial contratista sobre los demás oferentes. </t>
  </si>
  <si>
    <t xml:space="preserve">debido a presiones de terceros </t>
  </si>
  <si>
    <t>detrimiento patrimonial y perdidas económicas</t>
  </si>
  <si>
    <t xml:space="preserve">por liquidar o realizar pagos en exceso por nómina, o realizar pagos a funcionarios inexistentes, </t>
  </si>
  <si>
    <t xml:space="preserve">para beneficio propio o de un tercero. </t>
  </si>
  <si>
    <t xml:space="preserve">afectación a la imagen institucional y detrimiento patrimonial </t>
  </si>
  <si>
    <t xml:space="preserve">por vincular  personal que no cumple los  requisitos exigidos por el empleo </t>
  </si>
  <si>
    <t xml:space="preserve">afectación a la imagen institucional y posibles multas y sanciones </t>
  </si>
  <si>
    <t xml:space="preserve">debido a la recepción de dádivas o beneficios a nombre propio o de terceros </t>
  </si>
  <si>
    <t xml:space="preserve">Subdirección de Desarrollo y Tecnología - Subdirección de Administración y Seguimiento - </t>
  </si>
  <si>
    <t xml:space="preserve">El coordinador de los procesos de contratación de la entidad </t>
  </si>
  <si>
    <t xml:space="preserve">en caso de detectarse falencias en el uso de los formatos de estudios previos, estos son devueltos al área requirente para ajustes previos a continuar el proceso de contratación </t>
  </si>
  <si>
    <t>Realizar una capacitación general a todos los colaboradores de la entidad con la finalidad de explicar la finalidad y funcionalidad de los estudios previos en el proceso de contratación de personas naturales y jurídicas de la entodad.</t>
  </si>
  <si>
    <t xml:space="preserve">Listado de asistencia a la capacitación 
Grabación de la sesión de la actividad </t>
  </si>
  <si>
    <t xml:space="preserve">Grupo contractual </t>
  </si>
  <si>
    <t xml:space="preserve">Charlas realizadas / charlas programadas </t>
  </si>
  <si>
    <t xml:space="preserve">define junto a su equipo de trabajo y en colaboración con la secretaría general los dieferentes tipos de estudios previos según cada modalidad de contratación y comunican a las diferentes áreas para su adecuada implementación en la fase precontractual </t>
  </si>
  <si>
    <t xml:space="preserve">por realizar la autorización del trámite sin el cumplimiento de los requisitos </t>
  </si>
  <si>
    <t xml:space="preserve">La Subdirección de Administración y Seguimiento </t>
  </si>
  <si>
    <t xml:space="preserve"> realiza verificación y validación de las Resoluciones de autorización, negación o modificación</t>
  </si>
  <si>
    <t xml:space="preserve"> cada vez que se genere el acto administrativo de aprobación a través de VoBo de revisión por parte de la coordinación en los documentos definitivos. En caso de dectectarse falencias en el cumplimiento de los requisitos del trámite, se realizará la revisión y ajuste conforme al cumplimiento de la normatividad vigente</t>
  </si>
  <si>
    <t xml:space="preserve">Adelantar dos (2) actividades  al interior del equipo de trabajo asociadas a la temática de ética y anticorrupción con énfasis en la gestión de los trámites </t>
  </si>
  <si>
    <t xml:space="preserve">Registro de realización de las actividades </t>
  </si>
  <si>
    <t xml:space="preserve">Subdirección de administración y seguimiento </t>
  </si>
  <si>
    <t>Actividades ejecutadas/actividades programadas *2</t>
  </si>
  <si>
    <t>debido a la venta y utilización de manera fraudulenta de la información que reposa sobre las bases de datos del sistema de Información SISE</t>
  </si>
  <si>
    <t xml:space="preserve"> debido a la recepción de dádivas o beneficios a nombre propio o de terceros  </t>
  </si>
  <si>
    <t>de los usuarios que tienen acceso a la información institucional en el SISE</t>
  </si>
  <si>
    <t xml:space="preserve"> definen junto al grupo contractual acuerdos de confidencialidad y/o cláusulas de confidencialidad para los contratistas, proveedores y/o terceros, donde se establezcan los controles para el acceso y uso de la información </t>
  </si>
  <si>
    <t>El subdirector de Desarrollo y Tecnología y el Coordinador del Grupo de Estudios de Mercado Laboral,</t>
  </si>
  <si>
    <t xml:space="preserve">1. Garantizar que los contratos suscritos con la Entidad - Unidad Administrativa Especial del Servicio Público de Empleo, acuerdos y/o convenios que contemplen acceso a bases de datos con información clasificada, reservada y/o privada, contengan una obligación de confidencialidad de la información. (Entrega el área técnica  la evidencia).
2. Realizar perfilamiento de roles y permisos 
</t>
  </si>
  <si>
    <t xml:space="preserve">1. Clausulas contractuales
2. Roles y permisos en Bases de datos de SISE </t>
  </si>
  <si>
    <t>1 documento de roles y permisos de SISE</t>
  </si>
  <si>
    <t>El Coordinador del Grupo de Talento Humano y/o los Profesionales responsables del proceso,</t>
  </si>
  <si>
    <t>verifican y confirman con la periodicidad requerida, la liquidación de la nómina y de las prestaciones sociales generada a través del software,</t>
  </si>
  <si>
    <t xml:space="preserve">mediante una hoja de cálculo donde se refleja el detalle de los conceptos a liquidar acorde con la normatividad vigente en la materia, en caso de detectarse alguna alerta se revisan las fuentes de información y se analizan las causas de la variación para atender las fuentes de las variables. </t>
  </si>
  <si>
    <t xml:space="preserve">El coordinador del Grupo de Talento Humano
</t>
  </si>
  <si>
    <t xml:space="preserve">diligencia y aplica el formato de verificación de requisitos previo al nombramiento (Parte I)
</t>
  </si>
  <si>
    <t>con el fin de dejar constancia del cumplimiento de requisitos mínimos a través de las firmas correspondientes</t>
  </si>
  <si>
    <t>Consolidación mensual de novedades de nómina.
Registro de las novedades en archivo excel de verificación, acorde con la consolidación de novedades.
Registro de la liquidación final mediante archivo excel
Actualización del software de nómina</t>
  </si>
  <si>
    <t>Archivo excel con registro de novedades.
Carpeta digital que contiene los documentos soporte que afectan la nómina.
Archivo excel de verificación de nómina y prestaciones sociales
Versión del software y sus actualizaciones</t>
  </si>
  <si>
    <t>Coordinador GTH y/o Profesionales responsables del proceso de liquidación de nómina</t>
  </si>
  <si>
    <t>15 archivos de verificación
Carpeta que consolida las novedades mensuales
Excel con el registro y control de novedades</t>
  </si>
  <si>
    <t>Diligenciar el formato de verificación de requisitos con base en lo establecido en el MEFCL y los documentos presentados por el aspirante</t>
  </si>
  <si>
    <t>Coordinador GTH</t>
  </si>
  <si>
    <t>Formato de verificación de requisitos (Parte I) diligenciado y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</si>
</sst>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m/yyyy"/>
  </numFmts>
  <fonts count="25"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b/>
      <sz val="11"/>
      <color theme="1"/>
      <name val="Arial"/>
      <family val="2"/>
    </font>
    <font>
      <sz val="10"/>
      <name val="Arial Narrow"/>
      <family val="2"/>
    </font>
    <font>
      <sz val="10"/>
      <name val="Arial Narrow"/>
      <family val="2"/>
      <charset val="1"/>
    </font>
    <font>
      <sz val="8"/>
      <name val="Calibri"/>
      <family val="2"/>
      <scheme val="minor"/>
    </font>
    <font>
      <b/>
      <sz val="9"/>
      <name val="Arial"/>
      <family val="2"/>
    </font>
    <font>
      <sz val="10"/>
      <color theme="1"/>
      <name val="Arial Narrow"/>
      <family val="2"/>
    </font>
    <font>
      <b/>
      <sz val="9"/>
      <color rgb="FF000000"/>
      <name val="Arial"/>
      <family val="2"/>
    </font>
    <font>
      <sz val="9"/>
      <color theme="1"/>
      <name val="Symbol"/>
      <family val="1"/>
      <charset val="2"/>
    </font>
    <font>
      <sz val="9"/>
      <name val="Arial"/>
      <family val="2"/>
    </font>
    <font>
      <sz val="9"/>
      <color rgb="FF000000"/>
      <name val="Arial"/>
      <family val="2"/>
    </font>
    <font>
      <sz val="12"/>
      <name val="Arial Narrow"/>
      <family val="2"/>
    </font>
    <font>
      <sz val="9"/>
      <color theme="1"/>
      <name val="Arial"/>
      <family val="2"/>
    </font>
  </fonts>
  <fills count="1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theme="0"/>
      </patternFill>
    </fill>
  </fills>
  <borders count="6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8">
    <xf numFmtId="0" fontId="0" fillId="0" borderId="0"/>
    <xf numFmtId="0" fontId="2" fillId="0" borderId="0"/>
    <xf numFmtId="0" fontId="7" fillId="0" borderId="0"/>
    <xf numFmtId="0" fontId="7" fillId="0" borderId="0"/>
    <xf numFmtId="9" fontId="12" fillId="0" borderId="0" applyFont="0" applyFill="0" applyBorder="0" applyAlignment="0" applyProtection="0"/>
    <xf numFmtId="0" fontId="2" fillId="0" borderId="0"/>
    <xf numFmtId="0" fontId="2" fillId="0" borderId="0"/>
    <xf numFmtId="44" fontId="12" fillId="0" borderId="0" applyFont="0" applyFill="0" applyBorder="0" applyAlignment="0" applyProtection="0"/>
  </cellStyleXfs>
  <cellXfs count="243">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24"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4" fillId="0" borderId="20"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38" xfId="0" applyFont="1" applyBorder="1" applyAlignment="1">
      <alignment vertical="center" wrapText="1"/>
    </xf>
    <xf numFmtId="0" fontId="14"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8" xfId="0" applyFont="1" applyBorder="1" applyAlignment="1">
      <alignment horizontal="center" vertical="center" wrapText="1"/>
    </xf>
    <xf numFmtId="0" fontId="5" fillId="2" borderId="4" xfId="1" applyFont="1" applyFill="1" applyBorder="1" applyAlignment="1">
      <alignment vertical="center" wrapText="1"/>
    </xf>
    <xf numFmtId="0" fontId="19" fillId="4" borderId="25" xfId="0" applyFont="1" applyFill="1" applyBorder="1" applyAlignment="1">
      <alignment horizontal="center" vertical="center" wrapText="1"/>
    </xf>
    <xf numFmtId="0" fontId="10" fillId="0" borderId="41" xfId="0" applyFont="1" applyBorder="1" applyAlignment="1">
      <alignment horizontal="left" vertical="center" wrapText="1" indent="5"/>
    </xf>
    <xf numFmtId="0" fontId="10" fillId="0" borderId="26" xfId="0" applyFont="1" applyBorder="1" applyAlignment="1">
      <alignment horizontal="left" vertical="center" wrapText="1" indent="5"/>
    </xf>
    <xf numFmtId="0" fontId="9" fillId="0" borderId="41" xfId="0" applyFont="1" applyBorder="1" applyAlignment="1">
      <alignment horizontal="left" vertical="center" wrapText="1" indent="5"/>
    </xf>
    <xf numFmtId="0" fontId="9" fillId="0" borderId="26"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9" fillId="0" borderId="4" xfId="0" applyFont="1" applyBorder="1" applyAlignment="1">
      <alignment horizontal="center" vertical="center" wrapText="1"/>
    </xf>
    <xf numFmtId="0" fontId="19" fillId="4" borderId="47"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4" fillId="10" borderId="29" xfId="0" applyFont="1" applyFill="1" applyBorder="1" applyAlignment="1" applyProtection="1">
      <alignment horizontal="center" vertical="center"/>
      <protection locked="0"/>
    </xf>
    <xf numFmtId="0" fontId="22" fillId="0" borderId="7" xfId="0" applyFont="1" applyBorder="1" applyAlignment="1">
      <alignment horizontal="justify" vertical="center" wrapText="1"/>
    </xf>
    <xf numFmtId="0" fontId="4" fillId="10" borderId="48" xfId="0" applyFont="1" applyFill="1" applyBorder="1" applyAlignment="1" applyProtection="1">
      <alignment horizontal="center" vertical="center" wrapText="1"/>
      <protection locked="0"/>
    </xf>
    <xf numFmtId="0" fontId="4" fillId="10" borderId="48" xfId="0" applyFont="1" applyFill="1" applyBorder="1" applyAlignment="1" applyProtection="1">
      <alignment horizontal="center" vertical="center"/>
      <protection locked="0"/>
    </xf>
    <xf numFmtId="0" fontId="4" fillId="11" borderId="49" xfId="0" applyFont="1" applyFill="1" applyBorder="1" applyAlignment="1" applyProtection="1">
      <alignment horizontal="center" vertical="center" wrapText="1"/>
      <protection locked="0"/>
    </xf>
    <xf numFmtId="0" fontId="4" fillId="11" borderId="51" xfId="0" applyFont="1" applyFill="1" applyBorder="1" applyAlignment="1" applyProtection="1">
      <alignment horizontal="center" vertical="center" wrapText="1"/>
      <protection locked="0"/>
    </xf>
    <xf numFmtId="0" fontId="4" fillId="11" borderId="29" xfId="0" applyFont="1" applyFill="1" applyBorder="1" applyAlignment="1" applyProtection="1">
      <alignment horizontal="center" vertical="center" wrapText="1"/>
      <protection locked="0"/>
    </xf>
    <xf numFmtId="0" fontId="4" fillId="11" borderId="3" xfId="0" applyFont="1" applyFill="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21" fillId="0" borderId="4"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7"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21" fillId="0" borderId="14" xfId="0" applyNumberFormat="1" applyFont="1" applyBorder="1" applyAlignment="1">
      <alignment horizontal="center" vertical="center" wrapText="1"/>
    </xf>
    <xf numFmtId="0" fontId="21" fillId="0" borderId="14" xfId="4" applyNumberFormat="1" applyFont="1" applyFill="1" applyBorder="1" applyAlignment="1" applyProtection="1">
      <alignment horizontal="center" vertical="center" wrapText="1"/>
    </xf>
    <xf numFmtId="0" fontId="17" fillId="0" borderId="14" xfId="0" applyFont="1" applyBorder="1" applyAlignment="1">
      <alignment horizontal="center" vertical="center" wrapText="1"/>
    </xf>
    <xf numFmtId="9" fontId="21" fillId="0" borderId="20" xfId="0" applyNumberFormat="1" applyFont="1" applyBorder="1" applyAlignment="1">
      <alignment horizontal="center" vertical="center" wrapText="1"/>
    </xf>
    <xf numFmtId="0" fontId="10" fillId="0" borderId="1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17" fillId="0" borderId="8" xfId="0" applyFont="1" applyBorder="1" applyAlignment="1">
      <alignment horizontal="center" vertical="center" wrapText="1"/>
    </xf>
    <xf numFmtId="0" fontId="10" fillId="0" borderId="6" xfId="0" applyFont="1" applyBorder="1" applyAlignment="1" applyProtection="1">
      <alignment vertical="center" wrapText="1"/>
      <protection locked="0"/>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pplyAlignment="1" applyProtection="1">
      <alignment horizontal="left" vertical="center" wrapText="1"/>
      <protection locked="0"/>
    </xf>
    <xf numFmtId="9" fontId="10" fillId="0" borderId="7" xfId="4"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4" fillId="10" borderId="29" xfId="0" applyFont="1" applyFill="1" applyBorder="1" applyAlignment="1" applyProtection="1">
      <alignment horizontal="center" vertical="center" wrapText="1"/>
      <protection locked="0"/>
    </xf>
    <xf numFmtId="9" fontId="21" fillId="0" borderId="6" xfId="0" applyNumberFormat="1" applyFont="1" applyBorder="1" applyAlignment="1">
      <alignment horizontal="center" vertical="center" wrapText="1"/>
    </xf>
    <xf numFmtId="9" fontId="21" fillId="0" borderId="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2" fillId="0" borderId="18" xfId="0" applyFont="1" applyBorder="1" applyAlignment="1">
      <alignment horizontal="justify" vertical="center" wrapText="1"/>
    </xf>
    <xf numFmtId="0" fontId="22" fillId="0" borderId="4" xfId="0" applyFont="1" applyBorder="1" applyAlignment="1">
      <alignment horizontal="justify" vertical="center" wrapText="1"/>
    </xf>
    <xf numFmtId="0" fontId="10" fillId="0" borderId="14" xfId="0" applyFont="1" applyBorder="1" applyAlignment="1" applyProtection="1">
      <alignment vertical="center" wrapText="1"/>
      <protection locked="0"/>
    </xf>
    <xf numFmtId="0" fontId="4" fillId="11" borderId="4" xfId="0" applyFont="1" applyFill="1" applyBorder="1" applyAlignment="1" applyProtection="1">
      <alignment horizontal="center" vertical="center" wrapText="1"/>
      <protection locked="0"/>
    </xf>
    <xf numFmtId="0" fontId="10" fillId="0" borderId="18" xfId="0" applyFont="1" applyBorder="1" applyAlignment="1" applyProtection="1">
      <alignment horizontal="left" vertical="center" wrapText="1"/>
      <protection locked="0"/>
    </xf>
    <xf numFmtId="0" fontId="10" fillId="0" borderId="18" xfId="0" applyFont="1" applyBorder="1" applyAlignment="1" applyProtection="1">
      <alignment vertical="center" wrapText="1"/>
      <protection locked="0"/>
    </xf>
    <xf numFmtId="0" fontId="23" fillId="18" borderId="57" xfId="0" applyFont="1" applyFill="1" applyBorder="1" applyAlignment="1">
      <alignment horizontal="left" vertical="center" wrapText="1"/>
    </xf>
    <xf numFmtId="14" fontId="10" fillId="0" borderId="7" xfId="0" applyNumberFormat="1" applyFont="1" applyBorder="1" applyAlignment="1" applyProtection="1">
      <alignment horizontal="left" vertical="center" wrapText="1"/>
      <protection locked="0"/>
    </xf>
    <xf numFmtId="14" fontId="10" fillId="0" borderId="12" xfId="0" applyNumberFormat="1" applyFont="1" applyBorder="1" applyAlignment="1" applyProtection="1">
      <alignment horizontal="left" vertical="center" wrapText="1"/>
      <protection locked="0"/>
    </xf>
    <xf numFmtId="0" fontId="24" fillId="18" borderId="58" xfId="0" applyFont="1" applyFill="1" applyBorder="1" applyAlignment="1">
      <alignment vertical="center" wrapText="1"/>
    </xf>
    <xf numFmtId="0" fontId="24" fillId="18" borderId="57" xfId="0" applyFont="1" applyFill="1" applyBorder="1" applyAlignment="1">
      <alignment vertical="center" wrapText="1"/>
    </xf>
    <xf numFmtId="0" fontId="24" fillId="18" borderId="59" xfId="0" applyFont="1" applyFill="1" applyBorder="1" applyAlignment="1">
      <alignment horizontal="left" vertical="center" wrapText="1"/>
    </xf>
    <xf numFmtId="0" fontId="24" fillId="18" borderId="60" xfId="0" applyFont="1" applyFill="1" applyBorder="1" applyAlignment="1">
      <alignment horizontal="left" vertical="center" wrapText="1"/>
    </xf>
    <xf numFmtId="164" fontId="24" fillId="0" borderId="61" xfId="0" applyNumberFormat="1" applyFont="1" applyBorder="1" applyAlignment="1">
      <alignment horizontal="left" vertical="center" wrapText="1"/>
    </xf>
    <xf numFmtId="0" fontId="24" fillId="18" borderId="62" xfId="0" applyFont="1" applyFill="1" applyBorder="1" applyAlignment="1">
      <alignment horizontal="left" vertical="center" wrapText="1"/>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1"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53" xfId="0" applyFont="1" applyBorder="1" applyAlignment="1">
      <alignment horizontal="center" vertical="center"/>
    </xf>
    <xf numFmtId="0" fontId="13" fillId="0" borderId="1" xfId="0" applyFont="1" applyBorder="1" applyAlignment="1">
      <alignment horizontal="center" vertical="center"/>
    </xf>
    <xf numFmtId="0" fontId="13" fillId="0" borderId="42" xfId="0" applyFont="1" applyBorder="1" applyAlignment="1">
      <alignment horizontal="center" vertical="center"/>
    </xf>
    <xf numFmtId="0" fontId="11" fillId="0" borderId="5"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4" fillId="14" borderId="14"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4" borderId="20" xfId="0" applyFont="1" applyFill="1" applyBorder="1" applyAlignment="1" applyProtection="1">
      <alignment horizontal="center" vertical="center" wrapText="1"/>
      <protection locked="0"/>
    </xf>
    <xf numFmtId="0" fontId="4" fillId="14" borderId="11" xfId="0" applyFont="1" applyFill="1" applyBorder="1" applyAlignment="1" applyProtection="1">
      <alignment horizontal="center" vertical="center" wrapText="1"/>
      <protection locked="0"/>
    </xf>
    <xf numFmtId="0" fontId="4" fillId="17" borderId="18" xfId="0" applyFont="1" applyFill="1" applyBorder="1" applyAlignment="1" applyProtection="1">
      <alignment horizontal="center" vertical="center" wrapText="1"/>
      <protection locked="0"/>
    </xf>
    <xf numFmtId="0" fontId="4" fillId="17" borderId="31" xfId="0" applyFont="1" applyFill="1" applyBorder="1" applyAlignment="1" applyProtection="1">
      <alignment horizontal="center" vertical="center" wrapText="1"/>
      <protection locked="0"/>
    </xf>
    <xf numFmtId="0" fontId="4" fillId="11" borderId="56" xfId="0" applyFont="1" applyFill="1" applyBorder="1" applyAlignment="1" applyProtection="1">
      <alignment horizontal="center" vertical="center" wrapText="1"/>
      <protection locked="0"/>
    </xf>
    <xf numFmtId="0" fontId="4" fillId="11" borderId="27"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wrapText="1"/>
      <protection locked="0"/>
    </xf>
    <xf numFmtId="0" fontId="4" fillId="11" borderId="29"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0" xfId="0" applyFont="1" applyFill="1" applyBorder="1" applyAlignment="1" applyProtection="1">
      <alignment horizontal="center" vertical="center" wrapText="1"/>
      <protection locked="0"/>
    </xf>
    <xf numFmtId="0" fontId="4" fillId="16" borderId="24" xfId="0" applyFont="1" applyFill="1" applyBorder="1" applyAlignment="1" applyProtection="1">
      <alignment horizontal="center" vertical="center"/>
      <protection locked="0"/>
    </xf>
    <xf numFmtId="0" fontId="4" fillId="16" borderId="28" xfId="0" applyFont="1" applyFill="1" applyBorder="1" applyAlignment="1" applyProtection="1">
      <alignment horizontal="center" vertical="center"/>
      <protection locked="0"/>
    </xf>
    <xf numFmtId="0" fontId="4" fillId="16" borderId="25"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29"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0" xfId="0" applyFont="1" applyFill="1" applyBorder="1" applyAlignment="1" applyProtection="1">
      <alignment horizontal="center" vertical="center" wrapText="1"/>
      <protection locked="0"/>
    </xf>
    <xf numFmtId="0" fontId="4" fillId="10" borderId="33" xfId="0" applyFont="1" applyFill="1" applyBorder="1" applyAlignment="1" applyProtection="1">
      <alignment horizontal="center" vertical="center" wrapText="1"/>
      <protection locked="0"/>
    </xf>
    <xf numFmtId="0" fontId="4" fillId="17" borderId="8" xfId="0" applyFont="1" applyFill="1" applyBorder="1" applyAlignment="1" applyProtection="1">
      <alignment horizontal="center" vertical="center" wrapText="1"/>
      <protection locked="0"/>
    </xf>
    <xf numFmtId="0" fontId="4" fillId="17" borderId="13"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12" xfId="0" applyFont="1" applyFill="1" applyBorder="1" applyAlignment="1" applyProtection="1">
      <alignment horizontal="center" vertical="center" wrapText="1"/>
      <protection locked="0"/>
    </xf>
    <xf numFmtId="0" fontId="4" fillId="17" borderId="6" xfId="0" applyFont="1" applyFill="1" applyBorder="1" applyAlignment="1" applyProtection="1">
      <alignment horizontal="center" vertical="center" wrapText="1"/>
      <protection locked="0"/>
    </xf>
    <xf numFmtId="0" fontId="4" fillId="17" borderId="11"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13" xfId="0" applyFont="1" applyFill="1" applyBorder="1" applyAlignment="1" applyProtection="1">
      <alignment horizontal="center" vertical="center" wrapText="1"/>
      <protection locked="0"/>
    </xf>
    <xf numFmtId="0" fontId="4" fillId="15" borderId="35" xfId="0" applyFont="1" applyFill="1" applyBorder="1" applyAlignment="1" applyProtection="1">
      <alignment horizontal="center" vertical="center"/>
      <protection locked="0"/>
    </xf>
    <xf numFmtId="0" fontId="4" fillId="15" borderId="36" xfId="0" applyFont="1" applyFill="1" applyBorder="1" applyAlignment="1" applyProtection="1">
      <alignment horizontal="center" vertical="center"/>
      <protection locked="0"/>
    </xf>
    <xf numFmtId="0" fontId="4" fillId="15" borderId="37" xfId="0" applyFont="1" applyFill="1" applyBorder="1" applyAlignment="1" applyProtection="1">
      <alignment horizontal="center" vertical="center"/>
      <protection locked="0"/>
    </xf>
    <xf numFmtId="0" fontId="4" fillId="17" borderId="1" xfId="0" applyFont="1" applyFill="1" applyBorder="1" applyAlignment="1" applyProtection="1">
      <alignment horizontal="center" vertical="center" wrapText="1"/>
      <protection locked="0"/>
    </xf>
    <xf numFmtId="0" fontId="4" fillId="17" borderId="55" xfId="0" applyFont="1" applyFill="1" applyBorder="1" applyAlignment="1" applyProtection="1">
      <alignment horizontal="center" vertical="center" wrapText="1"/>
      <protection locked="0"/>
    </xf>
    <xf numFmtId="0" fontId="4" fillId="9" borderId="28" xfId="0" applyFont="1" applyFill="1" applyBorder="1" applyAlignment="1" applyProtection="1">
      <alignment horizontal="center" vertical="center"/>
      <protection locked="0"/>
    </xf>
    <xf numFmtId="0" fontId="4" fillId="9" borderId="25" xfId="0" applyFont="1" applyFill="1" applyBorder="1" applyAlignment="1" applyProtection="1">
      <alignment horizontal="center" vertical="center"/>
      <protection locked="0"/>
    </xf>
    <xf numFmtId="0" fontId="4" fillId="8" borderId="24" xfId="0" applyFont="1" applyFill="1" applyBorder="1" applyAlignment="1" applyProtection="1">
      <alignment horizontal="center" vertical="center"/>
      <protection locked="0"/>
    </xf>
    <xf numFmtId="0" fontId="4" fillId="8" borderId="28" xfId="0" applyFont="1" applyFill="1" applyBorder="1" applyAlignment="1" applyProtection="1">
      <alignment horizontal="center" vertical="center"/>
      <protection locked="0"/>
    </xf>
    <xf numFmtId="0" fontId="4" fillId="10" borderId="14" xfId="0" applyFont="1" applyFill="1" applyBorder="1" applyAlignment="1" applyProtection="1">
      <alignment horizontal="center" vertical="center"/>
      <protection locked="0"/>
    </xf>
    <xf numFmtId="0" fontId="4" fillId="10" borderId="52" xfId="0" applyFont="1" applyFill="1" applyBorder="1" applyAlignment="1" applyProtection="1">
      <alignment horizontal="center" vertical="center"/>
      <protection locked="0"/>
    </xf>
    <xf numFmtId="0" fontId="4" fillId="13" borderId="29"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2" borderId="35"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7" xfId="0" applyFont="1" applyFill="1" applyBorder="1" applyAlignment="1" applyProtection="1">
      <alignment horizontal="center" vertical="center"/>
      <protection locked="0"/>
    </xf>
    <xf numFmtId="0" fontId="4" fillId="13" borderId="23" xfId="0" applyFont="1" applyFill="1" applyBorder="1" applyAlignment="1" applyProtection="1">
      <alignment horizontal="center" vertical="center" wrapText="1"/>
      <protection locked="0"/>
    </xf>
    <xf numFmtId="0" fontId="4" fillId="13" borderId="50" xfId="0" applyFont="1" applyFill="1" applyBorder="1" applyAlignment="1" applyProtection="1">
      <alignment horizontal="center" vertical="center" wrapText="1"/>
      <protection locked="0"/>
    </xf>
    <xf numFmtId="0" fontId="4" fillId="13" borderId="43"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protection locked="0"/>
    </xf>
    <xf numFmtId="0" fontId="4" fillId="10" borderId="33"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10" fillId="0" borderId="46" xfId="0" applyFont="1" applyBorder="1" applyAlignment="1">
      <alignment horizontal="justify" vertical="center" wrapText="1"/>
    </xf>
    <xf numFmtId="0" fontId="20" fillId="0" borderId="45" xfId="0" applyFont="1" applyBorder="1" applyAlignment="1">
      <alignment horizontal="justify" vertical="center" wrapText="1"/>
    </xf>
    <xf numFmtId="0" fontId="20" fillId="0" borderId="44" xfId="0" applyFont="1" applyBorder="1" applyAlignment="1">
      <alignment horizontal="justify" vertical="center" wrapText="1"/>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14" fontId="10" fillId="0" borderId="4" xfId="0" applyNumberFormat="1" applyFont="1" applyBorder="1" applyAlignment="1" applyProtection="1">
      <alignment horizontal="left" vertical="center" wrapText="1"/>
      <protection locked="0"/>
    </xf>
    <xf numFmtId="0" fontId="10" fillId="0" borderId="7" xfId="0" applyFont="1" applyFill="1" applyBorder="1" applyAlignment="1" applyProtection="1">
      <alignment horizontal="center" vertical="center" wrapText="1"/>
      <protection locked="0"/>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18">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765246</xdr:colOff>
      <xdr:row>0</xdr:row>
      <xdr:rowOff>0</xdr:rowOff>
    </xdr:from>
    <xdr:to>
      <xdr:col>1</xdr:col>
      <xdr:colOff>990383</xdr:colOff>
      <xdr:row>2</xdr:row>
      <xdr:rowOff>184275</xdr:rowOff>
    </xdr:to>
    <xdr:pic>
      <xdr:nvPicPr>
        <xdr:cNvPr id="4" name="Imagen 3">
          <a:extLst>
            <a:ext uri="{FF2B5EF4-FFF2-40B4-BE49-F238E27FC236}">
              <a16:creationId xmlns:a16="http://schemas.microsoft.com/office/drawing/2014/main" id="{C02B0D02-3C2C-479C-BE0E-4658E0464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246" y="0"/>
          <a:ext cx="1272887" cy="731963"/>
        </a:xfrm>
        <a:prstGeom prst="rect">
          <a:avLst/>
        </a:prstGeom>
      </xdr:spPr>
    </xdr:pic>
    <xdr:clientData/>
  </xdr:twoCellAnchor>
  <xdr:oneCellAnchor>
    <xdr:from>
      <xdr:col>19</xdr:col>
      <xdr:colOff>253278</xdr:colOff>
      <xdr:row>0</xdr:row>
      <xdr:rowOff>0</xdr:rowOff>
    </xdr:from>
    <xdr:ext cx="1272887" cy="731963"/>
    <xdr:pic>
      <xdr:nvPicPr>
        <xdr:cNvPr id="2" name="Imagen 1">
          <a:extLst>
            <a:ext uri="{FF2B5EF4-FFF2-40B4-BE49-F238E27FC236}">
              <a16:creationId xmlns:a16="http://schemas.microsoft.com/office/drawing/2014/main" id="{617C7BA4-F0E1-4C8F-9B14-A2C75D676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03778" y="0"/>
          <a:ext cx="1272887" cy="73196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 val="PAI 2021 - V4"/>
      <sheetName val="Matriz de seguimiento"/>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 val="PAI 2021 - V1"/>
      <sheetName val="AN-01 - Plan MIPG"/>
      <sheetName val="PAI 2023"/>
      <sheetName val="AN-01 PFI"/>
      <sheetName val="AN-02 PETI"/>
      <sheetName val="AN-03 PSPI"/>
      <sheetName val="AN-04 PTRSI"/>
      <sheetName val="AN-05 PINAR"/>
      <sheetName val="AN-06 PIC"/>
      <sheetName val="AN-07 PERH"/>
      <sheetName val="AN-08 PBI"/>
      <sheetName val="AN-09 SG-SST"/>
      <sheetName val="DEFINICIÓN"/>
      <sheetName val="ZONA DE RIESGO"/>
    </sheetNames>
    <sheetDataSet>
      <sheetData sheetId="0" refreshError="1"/>
      <sheetData sheetId="1">
        <row r="3">
          <cell r="A3" t="str">
            <v>1 Eficacia: Cumplimiento de metas</v>
          </cell>
        </row>
        <row r="5">
          <cell r="B5" t="str">
            <v>Contenidos_Ciudadanía</v>
          </cell>
        </row>
        <row r="6">
          <cell r="B6" t="str">
            <v>Proyectos_Estratégicos</v>
          </cell>
          <cell r="H6" t="str">
            <v>Preventivo</v>
          </cell>
          <cell r="I6" t="str">
            <v>Si</v>
          </cell>
        </row>
        <row r="7">
          <cell r="B7" t="str">
            <v>Digital</v>
          </cell>
          <cell r="H7" t="str">
            <v>Correctivo</v>
          </cell>
          <cell r="I7" t="str">
            <v>No</v>
          </cell>
        </row>
        <row r="8">
          <cell r="B8" t="str">
            <v>Apoyo</v>
          </cell>
          <cell r="H8" t="str">
            <v>Detectivo</v>
          </cell>
        </row>
        <row r="9">
          <cell r="B9" t="str">
            <v>Control, Seguimiento y Evaluación</v>
          </cell>
        </row>
      </sheetData>
      <sheetData sheetId="2"/>
      <sheetData sheetId="3"/>
      <sheetData sheetId="4"/>
      <sheetData sheetId="5"/>
      <sheetData sheetId="6"/>
      <sheetData sheetId="7">
        <row r="2">
          <cell r="A2" t="str">
            <v>AGENCIA COLOMBIANA PARA LA REINTEGRACIÓN DE PERSONAS Y GRUPOS ALZADOS EN ARMAS</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ow r="6">
          <cell r="AF6" t="str">
            <v>1 Eficacia: (cumplimiento de metas)</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3"/>
  <sheetViews>
    <sheetView tabSelected="1" zoomScale="130" zoomScaleNormal="130" zoomScaleSheetLayoutView="85" workbookViewId="0">
      <selection sqref="A1:B3"/>
    </sheetView>
  </sheetViews>
  <sheetFormatPr baseColWidth="10" defaultColWidth="11.44140625" defaultRowHeight="13.8" x14ac:dyDescent="0.25"/>
  <cols>
    <col min="1" max="1" width="15.6640625" style="38" customWidth="1"/>
    <col min="2" max="2" width="52.44140625" style="38" customWidth="1"/>
    <col min="3" max="3" width="73.44140625" style="38" customWidth="1"/>
    <col min="4" max="4" width="10.44140625" style="38" customWidth="1"/>
    <col min="5" max="5" width="14.44140625" style="38" customWidth="1"/>
    <col min="6" max="6" width="27.5546875" style="38" customWidth="1"/>
    <col min="7" max="7" width="33.21875" style="38" customWidth="1"/>
    <col min="8" max="8" width="29" style="38" customWidth="1"/>
    <col min="9" max="9" width="20.5546875" style="38" customWidth="1"/>
    <col min="10" max="10" width="44.6640625" style="38" customWidth="1"/>
    <col min="11" max="13" width="14.33203125" style="38" customWidth="1"/>
    <col min="14" max="14" width="12.6640625" style="38" customWidth="1"/>
    <col min="15" max="15" width="4.33203125" style="38" customWidth="1"/>
    <col min="16" max="16" width="6.109375" style="38" customWidth="1"/>
    <col min="17" max="17" width="15" style="38" customWidth="1"/>
    <col min="18" max="18" width="4.33203125" style="38" customWidth="1"/>
    <col min="19" max="19" width="5.33203125" style="38" customWidth="1"/>
    <col min="20" max="21" width="12.6640625" style="38" customWidth="1"/>
    <col min="22" max="22" width="21.5546875" style="38" customWidth="1"/>
    <col min="23" max="23" width="50.33203125" style="38" customWidth="1"/>
    <col min="24" max="24" width="37.33203125" style="38" customWidth="1"/>
    <col min="25" max="25" width="55.44140625" style="38" customWidth="1"/>
    <col min="26" max="26" width="9.33203125" style="38" customWidth="1"/>
    <col min="27" max="27" width="11" style="38" customWidth="1"/>
    <col min="28" max="29" width="16.6640625" style="38" customWidth="1"/>
    <col min="30" max="30" width="15.6640625" style="38" customWidth="1"/>
    <col min="31" max="31" width="13.109375" style="38" customWidth="1"/>
    <col min="32" max="32" width="11.6640625" style="38" customWidth="1"/>
    <col min="33" max="33" width="13.44140625" style="38" customWidth="1"/>
    <col min="34" max="35" width="5.44140625" style="38" customWidth="1"/>
    <col min="36" max="36" width="12.44140625" style="38" customWidth="1"/>
    <col min="37" max="38" width="5.44140625" style="38" customWidth="1"/>
    <col min="39" max="39" width="12.88671875" style="38" customWidth="1"/>
    <col min="40" max="40" width="13.109375" style="38" customWidth="1"/>
    <col min="41" max="41" width="14" style="38" customWidth="1"/>
    <col min="42" max="42" width="68.5546875" style="38" customWidth="1"/>
    <col min="43" max="43" width="35.44140625" style="38" customWidth="1"/>
    <col min="44" max="44" width="17.6640625" style="38" customWidth="1"/>
    <col min="45" max="45" width="16.5546875" style="38" customWidth="1"/>
    <col min="46" max="46" width="18.6640625" style="38" customWidth="1"/>
    <col min="47" max="47" width="35.88671875" style="38" customWidth="1"/>
    <col min="48" max="16384" width="11.44140625" style="38"/>
  </cols>
  <sheetData>
    <row r="1" spans="1:47" ht="26.25" customHeight="1" x14ac:dyDescent="0.25">
      <c r="A1" s="155"/>
      <c r="B1" s="157"/>
      <c r="C1" s="152" t="s">
        <v>294</v>
      </c>
      <c r="D1" s="153"/>
      <c r="E1" s="153"/>
      <c r="F1" s="153"/>
      <c r="G1" s="153"/>
      <c r="H1" s="153"/>
      <c r="I1" s="153"/>
      <c r="J1" s="153"/>
      <c r="K1" s="153"/>
      <c r="L1" s="153"/>
      <c r="M1" s="154"/>
      <c r="N1" s="163" t="s">
        <v>292</v>
      </c>
      <c r="O1" s="163"/>
      <c r="P1" s="163"/>
      <c r="Q1" s="163"/>
      <c r="R1" s="163"/>
      <c r="S1" s="163"/>
      <c r="T1" s="155"/>
      <c r="U1" s="157"/>
      <c r="V1" s="152" t="s">
        <v>294</v>
      </c>
      <c r="W1" s="153"/>
      <c r="X1" s="153"/>
      <c r="Y1" s="153"/>
      <c r="Z1" s="153"/>
      <c r="AA1" s="153"/>
      <c r="AB1" s="153"/>
      <c r="AC1" s="153"/>
      <c r="AD1" s="153"/>
      <c r="AE1" s="153"/>
      <c r="AF1" s="154"/>
      <c r="AG1" s="163" t="s">
        <v>292</v>
      </c>
      <c r="AH1" s="163"/>
      <c r="AI1" s="163"/>
      <c r="AJ1" s="163"/>
      <c r="AK1" s="163"/>
      <c r="AL1" s="163"/>
      <c r="AM1" s="152" t="s">
        <v>294</v>
      </c>
      <c r="AN1" s="153"/>
      <c r="AO1" s="153"/>
      <c r="AP1" s="153"/>
      <c r="AQ1" s="153"/>
      <c r="AR1" s="153"/>
      <c r="AS1" s="154"/>
      <c r="AT1" s="161" t="s">
        <v>292</v>
      </c>
      <c r="AU1" s="162"/>
    </row>
    <row r="2" spans="1:47" ht="16.5" customHeight="1" x14ac:dyDescent="0.25">
      <c r="A2" s="155"/>
      <c r="B2" s="157"/>
      <c r="C2" s="155"/>
      <c r="D2" s="156"/>
      <c r="E2" s="156"/>
      <c r="F2" s="156"/>
      <c r="G2" s="156"/>
      <c r="H2" s="156"/>
      <c r="I2" s="156"/>
      <c r="J2" s="156"/>
      <c r="K2" s="156"/>
      <c r="L2" s="156"/>
      <c r="M2" s="157"/>
      <c r="N2" s="163" t="s">
        <v>296</v>
      </c>
      <c r="O2" s="163"/>
      <c r="P2" s="163"/>
      <c r="Q2" s="163"/>
      <c r="R2" s="163"/>
      <c r="S2" s="163"/>
      <c r="T2" s="155"/>
      <c r="U2" s="157"/>
      <c r="V2" s="155"/>
      <c r="W2" s="156"/>
      <c r="X2" s="156"/>
      <c r="Y2" s="156"/>
      <c r="Z2" s="156"/>
      <c r="AA2" s="156"/>
      <c r="AB2" s="156"/>
      <c r="AC2" s="156"/>
      <c r="AD2" s="156"/>
      <c r="AE2" s="156"/>
      <c r="AF2" s="157"/>
      <c r="AG2" s="163" t="s">
        <v>296</v>
      </c>
      <c r="AH2" s="163"/>
      <c r="AI2" s="163"/>
      <c r="AJ2" s="163"/>
      <c r="AK2" s="163"/>
      <c r="AL2" s="163"/>
      <c r="AM2" s="155"/>
      <c r="AN2" s="156"/>
      <c r="AO2" s="156"/>
      <c r="AP2" s="156"/>
      <c r="AQ2" s="156"/>
      <c r="AR2" s="156"/>
      <c r="AS2" s="157"/>
      <c r="AT2" s="161" t="s">
        <v>296</v>
      </c>
      <c r="AU2" s="162"/>
    </row>
    <row r="3" spans="1:47" ht="18.75" customHeight="1" thickBot="1" x14ac:dyDescent="0.3">
      <c r="A3" s="158"/>
      <c r="B3" s="160"/>
      <c r="C3" s="158"/>
      <c r="D3" s="159"/>
      <c r="E3" s="159"/>
      <c r="F3" s="159"/>
      <c r="G3" s="159"/>
      <c r="H3" s="159"/>
      <c r="I3" s="159"/>
      <c r="J3" s="159"/>
      <c r="K3" s="159"/>
      <c r="L3" s="159"/>
      <c r="M3" s="160"/>
      <c r="N3" s="163" t="s">
        <v>295</v>
      </c>
      <c r="O3" s="163"/>
      <c r="P3" s="163"/>
      <c r="Q3" s="163"/>
      <c r="R3" s="163"/>
      <c r="S3" s="163"/>
      <c r="T3" s="158"/>
      <c r="U3" s="160"/>
      <c r="V3" s="158"/>
      <c r="W3" s="159"/>
      <c r="X3" s="159"/>
      <c r="Y3" s="159"/>
      <c r="Z3" s="159"/>
      <c r="AA3" s="159"/>
      <c r="AB3" s="159"/>
      <c r="AC3" s="159"/>
      <c r="AD3" s="159"/>
      <c r="AE3" s="159"/>
      <c r="AF3" s="160"/>
      <c r="AG3" s="163" t="s">
        <v>295</v>
      </c>
      <c r="AH3" s="163"/>
      <c r="AI3" s="163"/>
      <c r="AJ3" s="163"/>
      <c r="AK3" s="163"/>
      <c r="AL3" s="163"/>
      <c r="AM3" s="158"/>
      <c r="AN3" s="159"/>
      <c r="AO3" s="159"/>
      <c r="AP3" s="159"/>
      <c r="AQ3" s="159"/>
      <c r="AR3" s="159"/>
      <c r="AS3" s="160"/>
      <c r="AT3" s="161" t="s">
        <v>295</v>
      </c>
      <c r="AU3" s="162"/>
    </row>
    <row r="4" spans="1:47" ht="9.75" hidden="1" customHeight="1" x14ac:dyDescent="0.25"/>
    <row r="5" spans="1:47" s="39" customFormat="1" ht="6.75" hidden="1" customHeight="1" thickBot="1" x14ac:dyDescent="0.35"/>
    <row r="6" spans="1:47" s="39" customFormat="1" ht="20.25" customHeight="1" thickBot="1" x14ac:dyDescent="0.35">
      <c r="A6" s="198" t="s">
        <v>293</v>
      </c>
      <c r="B6" s="198"/>
      <c r="C6" s="198"/>
      <c r="D6" s="198"/>
      <c r="E6" s="198"/>
      <c r="F6" s="198"/>
      <c r="G6" s="198"/>
      <c r="H6" s="198"/>
      <c r="I6" s="198"/>
      <c r="J6" s="198"/>
      <c r="K6" s="198"/>
      <c r="L6" s="198"/>
      <c r="M6" s="199"/>
      <c r="N6" s="206" t="s">
        <v>43</v>
      </c>
      <c r="O6" s="207"/>
      <c r="P6" s="207"/>
      <c r="Q6" s="207"/>
      <c r="R6" s="207"/>
      <c r="S6" s="207"/>
      <c r="T6" s="207"/>
      <c r="U6" s="208"/>
      <c r="V6" s="200" t="s">
        <v>100</v>
      </c>
      <c r="W6" s="201"/>
      <c r="X6" s="201"/>
      <c r="Y6" s="201"/>
      <c r="Z6" s="201"/>
      <c r="AA6" s="201"/>
      <c r="AB6" s="201"/>
      <c r="AC6" s="201"/>
      <c r="AD6" s="201"/>
      <c r="AE6" s="201"/>
      <c r="AF6" s="201"/>
      <c r="AG6" s="193" t="s">
        <v>217</v>
      </c>
      <c r="AH6" s="194"/>
      <c r="AI6" s="194"/>
      <c r="AJ6" s="194"/>
      <c r="AK6" s="194"/>
      <c r="AL6" s="194"/>
      <c r="AM6" s="194"/>
      <c r="AN6" s="194"/>
      <c r="AO6" s="195"/>
      <c r="AP6" s="177" t="s">
        <v>106</v>
      </c>
      <c r="AQ6" s="178"/>
      <c r="AR6" s="178"/>
      <c r="AS6" s="178"/>
      <c r="AT6" s="178"/>
      <c r="AU6" s="179"/>
    </row>
    <row r="7" spans="1:47" s="39" customFormat="1" ht="26.25" customHeight="1" x14ac:dyDescent="0.3">
      <c r="A7" s="202" t="s">
        <v>254</v>
      </c>
      <c r="B7" s="202"/>
      <c r="C7" s="202"/>
      <c r="D7" s="202"/>
      <c r="E7" s="180" t="s">
        <v>149</v>
      </c>
      <c r="F7" s="182" t="s">
        <v>128</v>
      </c>
      <c r="G7" s="183"/>
      <c r="H7" s="183"/>
      <c r="I7" s="183"/>
      <c r="J7" s="184"/>
      <c r="K7" s="212" t="s">
        <v>145</v>
      </c>
      <c r="L7" s="213"/>
      <c r="M7" s="203" t="s">
        <v>107</v>
      </c>
      <c r="N7" s="211" t="s">
        <v>191</v>
      </c>
      <c r="O7" s="204" t="s">
        <v>45</v>
      </c>
      <c r="P7" s="214" t="s">
        <v>185</v>
      </c>
      <c r="Q7" s="204" t="s">
        <v>192</v>
      </c>
      <c r="R7" s="204" t="s">
        <v>46</v>
      </c>
      <c r="S7" s="214" t="s">
        <v>189</v>
      </c>
      <c r="T7" s="205" t="s">
        <v>193</v>
      </c>
      <c r="U7" s="209" t="s">
        <v>44</v>
      </c>
      <c r="V7" s="170" t="s">
        <v>48</v>
      </c>
      <c r="W7" s="171"/>
      <c r="X7" s="171"/>
      <c r="Y7" s="172"/>
      <c r="Z7" s="173" t="s">
        <v>248</v>
      </c>
      <c r="AA7" s="173" t="s">
        <v>205</v>
      </c>
      <c r="AB7" s="175" t="s">
        <v>198</v>
      </c>
      <c r="AC7" s="176"/>
      <c r="AD7" s="176"/>
      <c r="AE7" s="176"/>
      <c r="AF7" s="176"/>
      <c r="AG7" s="166" t="s">
        <v>219</v>
      </c>
      <c r="AH7" s="164" t="s">
        <v>102</v>
      </c>
      <c r="AI7" s="164" t="s">
        <v>218</v>
      </c>
      <c r="AJ7" s="164" t="s">
        <v>220</v>
      </c>
      <c r="AK7" s="164" t="s">
        <v>103</v>
      </c>
      <c r="AL7" s="164" t="s">
        <v>221</v>
      </c>
      <c r="AM7" s="164" t="s">
        <v>222</v>
      </c>
      <c r="AN7" s="164" t="s">
        <v>96</v>
      </c>
      <c r="AO7" s="191" t="s">
        <v>105</v>
      </c>
      <c r="AP7" s="196" t="s">
        <v>108</v>
      </c>
      <c r="AQ7" s="189" t="s">
        <v>109</v>
      </c>
      <c r="AR7" s="187" t="s">
        <v>71</v>
      </c>
      <c r="AS7" s="187" t="s">
        <v>289</v>
      </c>
      <c r="AT7" s="168" t="s">
        <v>290</v>
      </c>
      <c r="AU7" s="185" t="s">
        <v>110</v>
      </c>
    </row>
    <row r="8" spans="1:47" s="39" customFormat="1" ht="52.5" customHeight="1" thickBot="1" x14ac:dyDescent="0.35">
      <c r="A8" s="95" t="s">
        <v>252</v>
      </c>
      <c r="B8" s="95" t="s">
        <v>253</v>
      </c>
      <c r="C8" s="96" t="s">
        <v>129</v>
      </c>
      <c r="D8" s="96" t="s">
        <v>30</v>
      </c>
      <c r="E8" s="181"/>
      <c r="F8" s="93" t="s">
        <v>184</v>
      </c>
      <c r="G8" s="132" t="s">
        <v>250</v>
      </c>
      <c r="H8" s="95" t="s">
        <v>249</v>
      </c>
      <c r="I8" s="132" t="s">
        <v>251</v>
      </c>
      <c r="J8" s="132" t="s">
        <v>282</v>
      </c>
      <c r="K8" s="93" t="s">
        <v>164</v>
      </c>
      <c r="L8" s="93" t="s">
        <v>165</v>
      </c>
      <c r="M8" s="203"/>
      <c r="N8" s="211"/>
      <c r="O8" s="204"/>
      <c r="P8" s="204"/>
      <c r="Q8" s="204"/>
      <c r="R8" s="204"/>
      <c r="S8" s="204"/>
      <c r="T8" s="205"/>
      <c r="U8" s="210"/>
      <c r="V8" s="97" t="s">
        <v>194</v>
      </c>
      <c r="W8" s="98" t="s">
        <v>195</v>
      </c>
      <c r="X8" s="98" t="s">
        <v>196</v>
      </c>
      <c r="Y8" s="140" t="s">
        <v>283</v>
      </c>
      <c r="Z8" s="174"/>
      <c r="AA8" s="174"/>
      <c r="AB8" s="99" t="s">
        <v>206</v>
      </c>
      <c r="AC8" s="99" t="s">
        <v>216</v>
      </c>
      <c r="AD8" s="99" t="s">
        <v>199</v>
      </c>
      <c r="AE8" s="99" t="s">
        <v>200</v>
      </c>
      <c r="AF8" s="100" t="s">
        <v>201</v>
      </c>
      <c r="AG8" s="167"/>
      <c r="AH8" s="165"/>
      <c r="AI8" s="165"/>
      <c r="AJ8" s="165"/>
      <c r="AK8" s="165"/>
      <c r="AL8" s="165"/>
      <c r="AM8" s="165"/>
      <c r="AN8" s="165"/>
      <c r="AO8" s="192"/>
      <c r="AP8" s="197"/>
      <c r="AQ8" s="190"/>
      <c r="AR8" s="188"/>
      <c r="AS8" s="188"/>
      <c r="AT8" s="169"/>
      <c r="AU8" s="186"/>
    </row>
    <row r="9" spans="1:47" ht="156" customHeight="1" thickBot="1" x14ac:dyDescent="0.3">
      <c r="A9" s="119" t="s">
        <v>259</v>
      </c>
      <c r="B9" s="118" t="s">
        <v>274</v>
      </c>
      <c r="C9" s="118" t="s">
        <v>275</v>
      </c>
      <c r="D9" s="119" t="s">
        <v>17</v>
      </c>
      <c r="E9" s="119" t="s">
        <v>148</v>
      </c>
      <c r="F9" s="118" t="s">
        <v>281</v>
      </c>
      <c r="G9" s="118" t="s">
        <v>297</v>
      </c>
      <c r="H9" s="118" t="s">
        <v>298</v>
      </c>
      <c r="I9" s="118" t="s">
        <v>299</v>
      </c>
      <c r="J9" s="141" t="str">
        <f>_xlfn.CONCAT(F9:I9)</f>
        <v xml:space="preserve">Posibilidad de sanciones y daños a la imagen institucionaldebido a la formulación de estudios previos orientados a favorecer a un potencial contratista sobre los demás oferentes. debido a presiones de terceros </v>
      </c>
      <c r="K9" s="142" t="s">
        <v>183</v>
      </c>
      <c r="L9" s="142" t="s">
        <v>171</v>
      </c>
      <c r="M9" s="121" t="s">
        <v>159</v>
      </c>
      <c r="N9" s="122" t="s">
        <v>186</v>
      </c>
      <c r="O9" s="123">
        <f>IF($N9="Muy baja",1,IF($N9="Baja",2,IF($N9="Media",3,IF($N9="Alta",4,IF($N9="Muy alta",5,"")))))</f>
        <v>3</v>
      </c>
      <c r="P9" s="124">
        <f>IF($N9="Muy baja",20%,IF($N9="Baja",40%,IF($N9="Media",60%,IF($N9="Alta",80%,IF($N9="Muy alta",100%,"")))))</f>
        <v>0.6</v>
      </c>
      <c r="Q9" s="119" t="s">
        <v>21</v>
      </c>
      <c r="R9" s="123">
        <f>IF($Q9="Leve",1,IF($Q9="Menor",2,IF($Q9="Moderado",3,IF($Q9="Mayor",4,IF($Q9="Catastrófico",5,"")))))</f>
        <v>3</v>
      </c>
      <c r="S9" s="124">
        <f>IF($Q9="Leve",20%,IF($Q9="Menor",40%,IF($Q9="Moderado",60%,IF($Q9="Mayor",80%,IF($Q9="Catastrófico",100%,"")))))</f>
        <v>0.6</v>
      </c>
      <c r="T9" s="123">
        <f t="shared" ref="T9" si="0">IF(OR(O9="",R9=""),"",O9*R9)</f>
        <v>9</v>
      </c>
      <c r="U9" s="125" t="str">
        <f t="shared" ref="U9" si="1">IF(T9="","",IF(T9&lt;=2,"BAJA",IF(T9&lt;=6,"MODERADA",IF(T9&lt;=12,"ALTA","EXTREMA"))))</f>
        <v>ALTA</v>
      </c>
      <c r="V9" s="126" t="s">
        <v>308</v>
      </c>
      <c r="W9" s="120" t="s">
        <v>314</v>
      </c>
      <c r="X9" s="120" t="s">
        <v>309</v>
      </c>
      <c r="Y9" s="139" t="str">
        <f>_xlfn.CONCAT(V9:X9)</f>
        <v xml:space="preserve">El coordinador de los procesos de contratación de la entidad define junto a su equipo de trabajo y en colaboración con la secretaría general los dieferentes tipos de estudios previos según cada modalidad de contratación y comunican a las diferentes áreas para su adecuada implementación en la fase precontractual en caso de detectarse falencias en el uso de los formatos de estudios previos, estos son devueltos al área requirente para ajustes previos a continuar el proceso de contratación </v>
      </c>
      <c r="Z9" s="120" t="s">
        <v>202</v>
      </c>
      <c r="AA9" s="130">
        <f>IF(Z9="","",IF(Z9="Preventivo",25%,IF(Z9="Detectivo",15%,10%)))</f>
        <v>0.25</v>
      </c>
      <c r="AB9" s="127" t="s">
        <v>207</v>
      </c>
      <c r="AC9" s="130">
        <f>IF(AB9="","",IF(AB9="Automático",25%,15%))</f>
        <v>0.15</v>
      </c>
      <c r="AD9" s="127" t="s">
        <v>211</v>
      </c>
      <c r="AE9" s="127" t="s">
        <v>212</v>
      </c>
      <c r="AF9" s="128" t="s">
        <v>215</v>
      </c>
      <c r="AG9" s="133" t="str">
        <f>IF(OR(N9="",Z9="",AB9=""),"",IF(AI9&lt;=20%,"Muy baja",IF(AI9&lt;=40%,"Baja",IF(AI9&lt;=60%,"Media",IF(AI9&lt;=80%,"Alta","Muy alta")))))</f>
        <v>Baja</v>
      </c>
      <c r="AH9" s="123">
        <f>IF($AG9="Muy baja",1,IF($AG9="Baja",2,IF($AG9="Media",3,IF($AG9="Alta",4,IF($AG9="Muy alta",5,"")))))</f>
        <v>2</v>
      </c>
      <c r="AI9" s="134">
        <f>IF(OR($Z9="Preventivo",$Z9="Detectivo"),($P9-($P9*($AC9+$AA9))),$P9)</f>
        <v>0.36</v>
      </c>
      <c r="AJ9" s="134" t="str">
        <f>IF(OR(Q9="",Z9="",AB9=""),"",IF(AL9&lt;=20%,"Leve",IF(AL9&lt;=40%,"Menor",IF(AL9&lt;=60%,"Moderado",IF(AL9&lt;=80%,"Mayor","Catastrófico")))))</f>
        <v>Moderado</v>
      </c>
      <c r="AK9" s="123">
        <f>IF($AJ9="Leve",1,IF($AJ9="Menor",2,IF($AJ9="Moderado",3,IF($AJ9="Mayor",4,IF($AJ9="Catastrófico",5,"")))))</f>
        <v>3</v>
      </c>
      <c r="AL9" s="134">
        <f>IF($Z9="Correctivo",($S9-($S9*($AC9+$AA9))),$S9)</f>
        <v>0.6</v>
      </c>
      <c r="AM9" s="114">
        <f>IF(OR(AH9="",AK9=""),"",AH9*AK9)</f>
        <v>6</v>
      </c>
      <c r="AN9" s="115" t="str">
        <f t="shared" ref="AN9:AN11" si="2">IF(AM9="","",IF(AM9&lt;=2,"BAJA",IF(AM9&lt;=6,"MODERADA",IF(AM9&lt;=12,"ALTA","EXTREMA"))))</f>
        <v>MODERADA</v>
      </c>
      <c r="AO9" s="135" t="s">
        <v>285</v>
      </c>
      <c r="AP9" s="143" t="s">
        <v>310</v>
      </c>
      <c r="AQ9" s="118" t="s">
        <v>311</v>
      </c>
      <c r="AR9" s="118" t="s">
        <v>312</v>
      </c>
      <c r="AS9" s="144">
        <v>45779</v>
      </c>
      <c r="AT9" s="144">
        <v>46022</v>
      </c>
      <c r="AU9" s="129" t="s">
        <v>313</v>
      </c>
    </row>
    <row r="10" spans="1:47" ht="117" customHeight="1" thickBot="1" x14ac:dyDescent="0.3">
      <c r="A10" s="242" t="s">
        <v>28</v>
      </c>
      <c r="B10" s="118" t="s">
        <v>271</v>
      </c>
      <c r="C10" s="118" t="s">
        <v>270</v>
      </c>
      <c r="D10" s="119" t="s">
        <v>17</v>
      </c>
      <c r="E10" s="102" t="s">
        <v>147</v>
      </c>
      <c r="F10" s="118" t="s">
        <v>281</v>
      </c>
      <c r="G10" s="118" t="s">
        <v>300</v>
      </c>
      <c r="H10" s="101" t="s">
        <v>301</v>
      </c>
      <c r="I10" s="101" t="s">
        <v>302</v>
      </c>
      <c r="J10" s="118" t="str">
        <f>_xlfn.CONCAT(F10:I10)</f>
        <v xml:space="preserve">Posibilidad de detrimiento patrimonial y perdidas económicaspor liquidar o realizar pagos en exceso por nómina, o realizar pagos a funcionarios inexistentes, para beneficio propio o de un tercero. </v>
      </c>
      <c r="K10" s="103" t="s">
        <v>183</v>
      </c>
      <c r="L10" s="103" t="s">
        <v>172</v>
      </c>
      <c r="M10" s="121" t="s">
        <v>159</v>
      </c>
      <c r="N10" s="109" t="s">
        <v>186</v>
      </c>
      <c r="O10" s="104">
        <f t="shared" ref="O10:O13" si="3">IF($N10="Muy baja",1,IF($N10="Baja",2,IF($N10="Media",3,IF($N10="Alta",4,IF($N10="Muy alta",5,"")))))</f>
        <v>3</v>
      </c>
      <c r="P10" s="105">
        <f t="shared" ref="P10:P13" si="4">IF($N10="Muy baja",20%,IF($N10="Baja",40%,IF($N10="Media",60%,IF($N10="Alta",80%,IF($N10="Muy alta",100%,"")))))</f>
        <v>0.6</v>
      </c>
      <c r="Q10" s="102" t="s">
        <v>24</v>
      </c>
      <c r="R10" s="104">
        <f t="shared" ref="R10:R13" si="5">IF($Q10="Leve",1,IF($Q10="Menor",2,IF($Q10="Moderado",3,IF($Q10="Mayor",4,IF($Q10="Catastrófico",5,"")))))</f>
        <v>4</v>
      </c>
      <c r="S10" s="105">
        <f t="shared" ref="S10:S13" si="6">IF($Q10="Leve",20%,IF($Q10="Menor",40%,IF($Q10="Moderado",60%,IF($Q10="Mayor",80%,IF($Q10="Catastrófico",100%,"")))))</f>
        <v>0.8</v>
      </c>
      <c r="T10" s="104">
        <f t="shared" ref="T10:T11" si="7">IF(OR(O10="",R10=""),"",O10*R10)</f>
        <v>12</v>
      </c>
      <c r="U10" s="110" t="str">
        <f t="shared" ref="U10:U11" si="8">IF(T10="","",IF(T10&lt;=2,"BAJA",IF(T10&lt;=6,"MODERADA",IF(T10&lt;=12,"ALTA","EXTREMA"))))</f>
        <v>ALTA</v>
      </c>
      <c r="V10" s="126" t="s">
        <v>331</v>
      </c>
      <c r="W10" s="103" t="s">
        <v>332</v>
      </c>
      <c r="X10" s="103" t="s">
        <v>333</v>
      </c>
      <c r="Y10" s="139" t="str">
        <f t="shared" ref="Y10:Y13" si="9">_xlfn.CONCAT(V10:X10)</f>
        <v xml:space="preserve">El Coordinador del Grupo de Talento Humano y/o los Profesionales responsables del proceso,verifican y confirman con la periodicidad requerida, la liquidación de la nómina y de las prestaciones sociales generada a través del software,mediante una hoja de cálculo donde se refleja el detalle de los conceptos a liquidar acorde con la normatividad vigente en la materia, en caso de detectarse alguna alerta se revisan las fuentes de información y se analizan las causas de la variación para atender las fuentes de las variables. </v>
      </c>
      <c r="Z10" s="103" t="s">
        <v>202</v>
      </c>
      <c r="AA10" s="131">
        <f t="shared" ref="AA10:AA11" si="10">IF(Z10="","",IF(Z10="Preventivo",25%,IF(Z10="Detectivo",15%,10%)))</f>
        <v>0.25</v>
      </c>
      <c r="AB10" s="106" t="s">
        <v>207</v>
      </c>
      <c r="AC10" s="131">
        <f t="shared" ref="AC10:AC11" si="11">IF(AB10="","",IF(AB10="Automático",25%,15%))</f>
        <v>0.15</v>
      </c>
      <c r="AD10" s="106" t="s">
        <v>211</v>
      </c>
      <c r="AE10" s="106" t="s">
        <v>212</v>
      </c>
      <c r="AF10" s="111" t="s">
        <v>215</v>
      </c>
      <c r="AG10" s="116" t="str">
        <f t="shared" ref="AG10:AG11" si="12">IF(OR(N10="",Z10="",AB10=""),"",IF(AI10&lt;=20%,"Muy baja",IF(AI10&lt;=40%,"Baja",IF(AI10&lt;=60%,"Media",IF(AI10&lt;=80%,"Alta","Muy alta")))))</f>
        <v>Baja</v>
      </c>
      <c r="AH10" s="112">
        <f t="shared" ref="AH10:AH13" si="13">IF($AG10="Muy baja",1,IF($AG10="Baja",2,IF($AG10="Media",3,IF($AG10="Alta",4,IF($AG10="Muy alta",5,"")))))</f>
        <v>2</v>
      </c>
      <c r="AI10" s="113">
        <f t="shared" ref="AI10:AI13" si="14">IF(OR($Z10="Preventivo",$Z10="Detectivo"),($P10-($P10*($AC10+$AA10))),$P10)</f>
        <v>0.36</v>
      </c>
      <c r="AJ10" s="113" t="str">
        <f t="shared" ref="AJ10:AJ11" si="15">IF(OR(Q10="",Z10="",AB10=""),"",IF(AL10&lt;=20%,"Leve",IF(AL10&lt;=40%,"Menor",IF(AL10&lt;=60%,"Moderado",IF(AL10&lt;=80%,"Mayor","Catastrófico")))))</f>
        <v>Mayor</v>
      </c>
      <c r="AK10" s="112">
        <f t="shared" ref="AK10:AK13" si="16">IF($AJ10="Leve",1,IF($AJ10="Menor",2,IF($AJ10="Moderado",3,IF($AJ10="Mayor",4,IF($AJ10="Catastrófico",5,"")))))</f>
        <v>4</v>
      </c>
      <c r="AL10" s="113">
        <f t="shared" ref="AL10:AL13" si="17">IF($Z10="Correctivo",($S10-($S10*($AC10+$AA10))),$S10)</f>
        <v>0.8</v>
      </c>
      <c r="AM10" s="114">
        <f>IF(OR(AH10="",AK10=""),"",AH10*AK10)</f>
        <v>8</v>
      </c>
      <c r="AN10" s="115" t="str">
        <f t="shared" si="2"/>
        <v>ALTA</v>
      </c>
      <c r="AO10" s="135" t="s">
        <v>288</v>
      </c>
      <c r="AP10" s="107" t="s">
        <v>337</v>
      </c>
      <c r="AQ10" s="101" t="s">
        <v>338</v>
      </c>
      <c r="AR10" s="101" t="s">
        <v>339</v>
      </c>
      <c r="AS10" s="241">
        <v>45658</v>
      </c>
      <c r="AT10" s="241">
        <v>46022</v>
      </c>
      <c r="AU10" s="117" t="s">
        <v>340</v>
      </c>
    </row>
    <row r="11" spans="1:47" ht="91.5" customHeight="1" thickBot="1" x14ac:dyDescent="0.3">
      <c r="A11" s="242" t="s">
        <v>28</v>
      </c>
      <c r="B11" s="118" t="s">
        <v>271</v>
      </c>
      <c r="C11" s="118" t="s">
        <v>270</v>
      </c>
      <c r="D11" s="119" t="s">
        <v>17</v>
      </c>
      <c r="E11" s="102" t="s">
        <v>148</v>
      </c>
      <c r="F11" s="101" t="s">
        <v>281</v>
      </c>
      <c r="G11" s="101" t="s">
        <v>303</v>
      </c>
      <c r="H11" s="101" t="s">
        <v>304</v>
      </c>
      <c r="I11" s="101" t="s">
        <v>302</v>
      </c>
      <c r="J11" s="118" t="str">
        <f>_xlfn.CONCAT(F11:I11)</f>
        <v xml:space="preserve">Posibilidad de afectación a la imagen institucional y detrimiento patrimonial por vincular  personal que no cumple los  requisitos exigidos por el empleo para beneficio propio o de un tercero. </v>
      </c>
      <c r="K11" s="139" t="s">
        <v>183</v>
      </c>
      <c r="L11" s="139" t="s">
        <v>171</v>
      </c>
      <c r="M11" s="108" t="s">
        <v>162</v>
      </c>
      <c r="N11" s="109" t="s">
        <v>188</v>
      </c>
      <c r="O11" s="104">
        <f t="shared" si="3"/>
        <v>1</v>
      </c>
      <c r="P11" s="105">
        <f t="shared" si="4"/>
        <v>0.2</v>
      </c>
      <c r="Q11" s="102" t="s">
        <v>24</v>
      </c>
      <c r="R11" s="104">
        <f t="shared" si="5"/>
        <v>4</v>
      </c>
      <c r="S11" s="105">
        <f t="shared" si="6"/>
        <v>0.8</v>
      </c>
      <c r="T11" s="104">
        <f t="shared" si="7"/>
        <v>4</v>
      </c>
      <c r="U11" s="110" t="str">
        <f t="shared" si="8"/>
        <v>MODERADA</v>
      </c>
      <c r="V11" s="126" t="s">
        <v>334</v>
      </c>
      <c r="W11" s="103" t="s">
        <v>335</v>
      </c>
      <c r="X11" s="103" t="s">
        <v>336</v>
      </c>
      <c r="Y11" s="139" t="str">
        <f t="shared" si="9"/>
        <v>El coordinador del Grupo de Talento Humano
diligencia y aplica el formato de verificación de requisitos previo al nombramiento (Parte I)
con el fin de dejar constancia del cumplimiento de requisitos mínimos a través de las firmas correspondientes</v>
      </c>
      <c r="Z11" s="103" t="s">
        <v>202</v>
      </c>
      <c r="AA11" s="131">
        <f t="shared" si="10"/>
        <v>0.25</v>
      </c>
      <c r="AB11" s="106" t="s">
        <v>207</v>
      </c>
      <c r="AC11" s="131">
        <f t="shared" si="11"/>
        <v>0.15</v>
      </c>
      <c r="AD11" s="106" t="s">
        <v>211</v>
      </c>
      <c r="AE11" s="106" t="s">
        <v>212</v>
      </c>
      <c r="AF11" s="111" t="s">
        <v>215</v>
      </c>
      <c r="AG11" s="116" t="str">
        <f t="shared" si="12"/>
        <v>Muy baja</v>
      </c>
      <c r="AH11" s="112">
        <f t="shared" si="13"/>
        <v>1</v>
      </c>
      <c r="AI11" s="113">
        <f t="shared" si="14"/>
        <v>0.12</v>
      </c>
      <c r="AJ11" s="113" t="str">
        <f t="shared" si="15"/>
        <v>Mayor</v>
      </c>
      <c r="AK11" s="112">
        <f t="shared" si="16"/>
        <v>4</v>
      </c>
      <c r="AL11" s="113">
        <f t="shared" si="17"/>
        <v>0.8</v>
      </c>
      <c r="AM11" s="114">
        <f t="shared" ref="AM11" si="18">IF(OR(AH11="",AK11=""),"",AH11*AK11)</f>
        <v>4</v>
      </c>
      <c r="AN11" s="115" t="str">
        <f t="shared" si="2"/>
        <v>MODERADA</v>
      </c>
      <c r="AO11" s="135" t="s">
        <v>288</v>
      </c>
      <c r="AP11" s="57" t="s">
        <v>341</v>
      </c>
      <c r="AQ11" s="59" t="s">
        <v>343</v>
      </c>
      <c r="AR11" s="59" t="s">
        <v>342</v>
      </c>
      <c r="AS11" s="241">
        <v>45658</v>
      </c>
      <c r="AT11" s="241">
        <v>46022</v>
      </c>
      <c r="AU11" s="58" t="s">
        <v>343</v>
      </c>
    </row>
    <row r="12" spans="1:47" ht="85.2" customHeight="1" thickBot="1" x14ac:dyDescent="0.3">
      <c r="A12" s="119" t="s">
        <v>256</v>
      </c>
      <c r="B12" s="118" t="s">
        <v>264</v>
      </c>
      <c r="C12" s="118" t="s">
        <v>265</v>
      </c>
      <c r="D12" s="119" t="s">
        <v>17</v>
      </c>
      <c r="E12" s="102" t="s">
        <v>148</v>
      </c>
      <c r="F12" s="101" t="s">
        <v>281</v>
      </c>
      <c r="G12" s="101" t="s">
        <v>305</v>
      </c>
      <c r="H12" s="101" t="s">
        <v>315</v>
      </c>
      <c r="I12" s="101" t="s">
        <v>306</v>
      </c>
      <c r="J12" s="118" t="str">
        <f>_xlfn.CONCAT(F12:I12)</f>
        <v xml:space="preserve">Posibilidad de afectación a la imagen institucional y posibles multas y sanciones por realizar la autorización del trámite sin el cumplimiento de los requisitos debido a la recepción de dádivas o beneficios a nombre propio o de terceros </v>
      </c>
      <c r="K12" s="139" t="s">
        <v>183</v>
      </c>
      <c r="L12" s="139" t="s">
        <v>171</v>
      </c>
      <c r="M12" s="108" t="s">
        <v>162</v>
      </c>
      <c r="N12" s="109" t="s">
        <v>186</v>
      </c>
      <c r="O12" s="104">
        <f t="shared" si="3"/>
        <v>3</v>
      </c>
      <c r="P12" s="105">
        <f t="shared" si="4"/>
        <v>0.6</v>
      </c>
      <c r="Q12" s="102" t="s">
        <v>21</v>
      </c>
      <c r="R12" s="104">
        <f t="shared" si="5"/>
        <v>3</v>
      </c>
      <c r="S12" s="105">
        <f t="shared" si="6"/>
        <v>0.6</v>
      </c>
      <c r="T12" s="104">
        <f t="shared" ref="T12" si="19">IF(OR(O12="",R12=""),"",O12*R12)</f>
        <v>9</v>
      </c>
      <c r="U12" s="110" t="str">
        <f t="shared" ref="U12" si="20">IF(T12="","",IF(T12&lt;=2,"BAJA",IF(T12&lt;=6,"MODERADA",IF(T12&lt;=12,"ALTA","EXTREMA"))))</f>
        <v>ALTA</v>
      </c>
      <c r="V12" s="126" t="s">
        <v>316</v>
      </c>
      <c r="W12" s="120" t="s">
        <v>317</v>
      </c>
      <c r="X12" s="120" t="s">
        <v>318</v>
      </c>
      <c r="Y12" s="139" t="str">
        <f t="shared" si="9"/>
        <v>La Subdirección de Administración y Seguimiento  realiza verificación y validación de las Resoluciones de autorización, negación o modificación cada vez que se genere el acto administrativo de aprobación a través de VoBo de revisión por parte de la coordinación en los documentos definitivos. En caso de dectectarse falencias en el cumplimiento de los requisitos del trámite, se realizará la revisión y ajuste conforme al cumplimiento de la normatividad vigente</v>
      </c>
      <c r="Z12" s="103" t="s">
        <v>202</v>
      </c>
      <c r="AA12" s="131">
        <f t="shared" ref="AA12" si="21">IF(Z12="","",IF(Z12="Preventivo",25%,IF(Z12="Detectivo",15%,10%)))</f>
        <v>0.25</v>
      </c>
      <c r="AB12" s="106" t="s">
        <v>207</v>
      </c>
      <c r="AC12" s="131">
        <f t="shared" ref="AC12" si="22">IF(AB12="","",IF(AB12="Automático",25%,15%))</f>
        <v>0.15</v>
      </c>
      <c r="AD12" s="106" t="s">
        <v>211</v>
      </c>
      <c r="AE12" s="106" t="s">
        <v>212</v>
      </c>
      <c r="AF12" s="111" t="s">
        <v>215</v>
      </c>
      <c r="AG12" s="116" t="str">
        <f t="shared" ref="AG12" si="23">IF(OR(N12="",Z12="",AB12=""),"",IF(AI12&lt;=20%,"Muy baja",IF(AI12&lt;=40%,"Baja",IF(AI12&lt;=60%,"Media",IF(AI12&lt;=80%,"Alta","Muy alta")))))</f>
        <v>Baja</v>
      </c>
      <c r="AH12" s="112">
        <f t="shared" si="13"/>
        <v>2</v>
      </c>
      <c r="AI12" s="113">
        <f t="shared" si="14"/>
        <v>0.36</v>
      </c>
      <c r="AJ12" s="113" t="str">
        <f t="shared" ref="AJ12" si="24">IF(OR(Q12="",Z12="",AB12=""),"",IF(AL12&lt;=20%,"Leve",IF(AL12&lt;=40%,"Menor",IF(AL12&lt;=60%,"Moderado",IF(AL12&lt;=80%,"Mayor","Catastrófico")))))</f>
        <v>Moderado</v>
      </c>
      <c r="AK12" s="112">
        <f t="shared" si="16"/>
        <v>3</v>
      </c>
      <c r="AL12" s="113">
        <f t="shared" si="17"/>
        <v>0.6</v>
      </c>
      <c r="AM12" s="114">
        <f t="shared" ref="AM12" si="25">IF(OR(AH12="",AK12=""),"",AH12*AK12)</f>
        <v>6</v>
      </c>
      <c r="AN12" s="115" t="str">
        <f t="shared" ref="AN12" si="26">IF(AM12="","",IF(AM12&lt;=2,"BAJA",IF(AM12&lt;=6,"MODERADA",IF(AM12&lt;=12,"ALTA","EXTREMA"))))</f>
        <v>MODERADA</v>
      </c>
      <c r="AO12" s="135" t="s">
        <v>288</v>
      </c>
      <c r="AP12" s="57" t="s">
        <v>319</v>
      </c>
      <c r="AQ12" s="59" t="s">
        <v>320</v>
      </c>
      <c r="AR12" s="59" t="s">
        <v>321</v>
      </c>
      <c r="AS12" s="145">
        <v>45779</v>
      </c>
      <c r="AT12" s="145">
        <v>46022</v>
      </c>
      <c r="AU12" s="58" t="s">
        <v>322</v>
      </c>
    </row>
    <row r="13" spans="1:47" ht="103.2" thickBot="1" x14ac:dyDescent="0.3">
      <c r="A13" s="119" t="s">
        <v>267</v>
      </c>
      <c r="B13" s="118" t="s">
        <v>268</v>
      </c>
      <c r="C13" s="118" t="s">
        <v>269</v>
      </c>
      <c r="D13" s="119" t="s">
        <v>17</v>
      </c>
      <c r="E13" s="102" t="s">
        <v>148</v>
      </c>
      <c r="F13" s="101" t="s">
        <v>281</v>
      </c>
      <c r="G13" s="101" t="s">
        <v>305</v>
      </c>
      <c r="H13" s="101" t="s">
        <v>323</v>
      </c>
      <c r="I13" s="101" t="s">
        <v>324</v>
      </c>
      <c r="J13" s="118" t="str">
        <f t="shared" ref="J13" si="27">_xlfn.CONCAT(F13:I13)</f>
        <v xml:space="preserve">Posibilidad de afectación a la imagen institucional y posibles multas y sanciones debido a la venta y utilización de manera fraudulenta de la información que reposa sobre las bases de datos del sistema de Información SISE debido a la recepción de dádivas o beneficios a nombre propio o de terceros  </v>
      </c>
      <c r="K13" s="139" t="s">
        <v>183</v>
      </c>
      <c r="L13" s="139" t="s">
        <v>172</v>
      </c>
      <c r="M13" s="108" t="s">
        <v>159</v>
      </c>
      <c r="N13" s="109" t="s">
        <v>186</v>
      </c>
      <c r="O13" s="104">
        <f t="shared" si="3"/>
        <v>3</v>
      </c>
      <c r="P13" s="105">
        <f t="shared" si="4"/>
        <v>0.6</v>
      </c>
      <c r="Q13" s="102" t="s">
        <v>24</v>
      </c>
      <c r="R13" s="104">
        <f t="shared" si="5"/>
        <v>4</v>
      </c>
      <c r="S13" s="105">
        <f t="shared" si="6"/>
        <v>0.8</v>
      </c>
      <c r="T13" s="104">
        <f t="shared" ref="T13" si="28">IF(OR(O13="",R13=""),"",O13*R13)</f>
        <v>12</v>
      </c>
      <c r="U13" s="110" t="str">
        <f t="shared" ref="U13" si="29">IF(T13="","",IF(T13&lt;=2,"BAJA",IF(T13&lt;=6,"MODERADA",IF(T13&lt;=12,"ALTA","EXTREMA"))))</f>
        <v>ALTA</v>
      </c>
      <c r="V13" s="146" t="s">
        <v>327</v>
      </c>
      <c r="W13" s="147" t="s">
        <v>326</v>
      </c>
      <c r="X13" s="147" t="s">
        <v>325</v>
      </c>
      <c r="Y13" s="139" t="str">
        <f t="shared" si="9"/>
        <v>El subdirector de Desarrollo y Tecnología y el Coordinador del Grupo de Estudios de Mercado Laboral, definen junto al grupo contractual acuerdos de confidencialidad y/o cláusulas de confidencialidad para los contratistas, proveedores y/o terceros, donde se establezcan los controles para el acceso y uso de la información de los usuarios que tienen acceso a la información institucional en el SISE</v>
      </c>
      <c r="Z13" s="103" t="s">
        <v>202</v>
      </c>
      <c r="AA13" s="131">
        <f t="shared" ref="AA13" si="30">IF(Z13="","",IF(Z13="Preventivo",25%,IF(Z13="Detectivo",15%,10%)))</f>
        <v>0.25</v>
      </c>
      <c r="AB13" s="106" t="s">
        <v>207</v>
      </c>
      <c r="AC13" s="131">
        <f t="shared" ref="AC13" si="31">IF(AB13="","",IF(AB13="Automático",25%,15%))</f>
        <v>0.15</v>
      </c>
      <c r="AD13" s="106" t="s">
        <v>211</v>
      </c>
      <c r="AE13" s="106" t="s">
        <v>212</v>
      </c>
      <c r="AF13" s="111" t="s">
        <v>215</v>
      </c>
      <c r="AG13" s="116" t="str">
        <f t="shared" ref="AG13" si="32">IF(OR(N13="",Z13="",AB13=""),"",IF(AI13&lt;=20%,"Muy baja",IF(AI13&lt;=40%,"Baja",IF(AI13&lt;=60%,"Media",IF(AI13&lt;=80%,"Alta","Muy alta")))))</f>
        <v>Baja</v>
      </c>
      <c r="AH13" s="112">
        <f t="shared" si="13"/>
        <v>2</v>
      </c>
      <c r="AI13" s="113">
        <f t="shared" si="14"/>
        <v>0.36</v>
      </c>
      <c r="AJ13" s="113" t="str">
        <f t="shared" ref="AJ13" si="33">IF(OR(Q13="",Z13="",AB13=""),"",IF(AL13&lt;=20%,"Leve",IF(AL13&lt;=40%,"Menor",IF(AL13&lt;=60%,"Moderado",IF(AL13&lt;=80%,"Mayor","Catastrófico")))))</f>
        <v>Mayor</v>
      </c>
      <c r="AK13" s="112">
        <f t="shared" si="16"/>
        <v>4</v>
      </c>
      <c r="AL13" s="113">
        <f t="shared" si="17"/>
        <v>0.8</v>
      </c>
      <c r="AM13" s="114">
        <f t="shared" ref="AM13" si="34">IF(OR(AH13="",AK13=""),"",AH13*AK13)</f>
        <v>8</v>
      </c>
      <c r="AN13" s="115" t="str">
        <f t="shared" ref="AN13" si="35">IF(AM13="","",IF(AM13&lt;=2,"BAJA",IF(AM13&lt;=6,"MODERADA",IF(AM13&lt;=12,"ALTA","EXTREMA"))))</f>
        <v>ALTA</v>
      </c>
      <c r="AO13" s="135" t="s">
        <v>288</v>
      </c>
      <c r="AP13" s="148" t="s">
        <v>328</v>
      </c>
      <c r="AQ13" s="149" t="s">
        <v>329</v>
      </c>
      <c r="AR13" s="149" t="s">
        <v>307</v>
      </c>
      <c r="AS13" s="150">
        <v>45779</v>
      </c>
      <c r="AT13" s="150">
        <v>45962</v>
      </c>
      <c r="AU13" s="151" t="s">
        <v>330</v>
      </c>
    </row>
  </sheetData>
  <autoFilter ref="A8:AU9" xr:uid="{00000000-0009-0000-0000-000002000000}">
    <filterColumn colId="35" hiddenButton="1" showButton="0"/>
  </autoFilter>
  <mergeCells count="51">
    <mergeCell ref="A6:M6"/>
    <mergeCell ref="V6:AF6"/>
    <mergeCell ref="N1:S1"/>
    <mergeCell ref="AN7:AN8"/>
    <mergeCell ref="A7:D7"/>
    <mergeCell ref="M7:M8"/>
    <mergeCell ref="Q7:Q8"/>
    <mergeCell ref="T7:T8"/>
    <mergeCell ref="N6:U6"/>
    <mergeCell ref="U7:U8"/>
    <mergeCell ref="O7:O8"/>
    <mergeCell ref="R7:R8"/>
    <mergeCell ref="N7:N8"/>
    <mergeCell ref="K7:L7"/>
    <mergeCell ref="P7:P8"/>
    <mergeCell ref="S7:S8"/>
    <mergeCell ref="AP6:AU6"/>
    <mergeCell ref="E7:E8"/>
    <mergeCell ref="F7:J7"/>
    <mergeCell ref="A1:B3"/>
    <mergeCell ref="C1:M3"/>
    <mergeCell ref="AU7:AU8"/>
    <mergeCell ref="AR7:AR8"/>
    <mergeCell ref="AS7:AS8"/>
    <mergeCell ref="AQ7:AQ8"/>
    <mergeCell ref="N2:S2"/>
    <mergeCell ref="N3:S3"/>
    <mergeCell ref="AO7:AO8"/>
    <mergeCell ref="AG6:AO6"/>
    <mergeCell ref="AH7:AH8"/>
    <mergeCell ref="AA7:AA8"/>
    <mergeCell ref="AP7:AP8"/>
    <mergeCell ref="AI7:AI8"/>
    <mergeCell ref="AG7:AG8"/>
    <mergeCell ref="AT7:AT8"/>
    <mergeCell ref="AJ7:AJ8"/>
    <mergeCell ref="V7:Y7"/>
    <mergeCell ref="Z7:Z8"/>
    <mergeCell ref="AB7:AF7"/>
    <mergeCell ref="AL7:AL8"/>
    <mergeCell ref="AM7:AM8"/>
    <mergeCell ref="AK7:AK8"/>
    <mergeCell ref="AM1:AS3"/>
    <mergeCell ref="AT1:AU1"/>
    <mergeCell ref="AT2:AU2"/>
    <mergeCell ref="AT3:AU3"/>
    <mergeCell ref="T1:U3"/>
    <mergeCell ref="V1:AF3"/>
    <mergeCell ref="AG1:AL1"/>
    <mergeCell ref="AG2:AL2"/>
    <mergeCell ref="AG3:AL3"/>
  </mergeCells>
  <phoneticPr fontId="16" type="noConversion"/>
  <conditionalFormatting sqref="U9:U13">
    <cfRule type="containsText" dxfId="17" priority="1215" operator="containsText" text="ALTA">
      <formula>NOT(ISERROR(SEARCH("ALTA",U9)))</formula>
    </cfRule>
    <cfRule type="containsText" dxfId="16" priority="1216" operator="containsText" text="EXTREMA">
      <formula>NOT(ISERROR(SEARCH("EXTREMA",U9)))</formula>
    </cfRule>
    <cfRule type="containsText" dxfId="15" priority="1217" operator="containsText" text="ALTA">
      <formula>NOT(ISERROR(SEARCH("ALTA",U9)))</formula>
    </cfRule>
    <cfRule type="containsText" dxfId="14" priority="1218" operator="containsText" text="MODERADA">
      <formula>NOT(ISERROR(SEARCH("MODERADA",U9)))</formula>
    </cfRule>
    <cfRule type="containsText" dxfId="13" priority="1219" operator="containsText" text="BAJA">
      <formula>NOT(ISERROR(SEARCH("BAJA",U9)))</formula>
    </cfRule>
    <cfRule type="colorScale" priority="1220">
      <colorScale>
        <cfvo type="num" val="1"/>
        <cfvo type="num" val="2"/>
        <cfvo type="num" val="5"/>
        <color rgb="FFF8696B"/>
        <color rgb="FFFFEB84"/>
        <color rgb="FF63BE7B"/>
      </colorScale>
    </cfRule>
    <cfRule type="colorScale" priority="1221">
      <colorScale>
        <cfvo type="min"/>
        <cfvo type="percentile" val="50"/>
        <cfvo type="max"/>
        <color rgb="FFF8696B"/>
        <color rgb="FFFFEB84"/>
        <color rgb="FF63BE7B"/>
      </colorScale>
    </cfRule>
    <cfRule type="containsText" dxfId="12" priority="1222" operator="containsText" text="EXTREMA">
      <formula>NOT(ISERROR(SEARCH("EXTREMA",U9)))</formula>
    </cfRule>
    <cfRule type="containsText" dxfId="11" priority="1223" operator="containsText" text="ALTA">
      <formula>NOT(ISERROR(SEARCH("ALTA",U9)))</formula>
    </cfRule>
    <cfRule type="containsText" dxfId="10" priority="1224" operator="containsText" text="MODERADA">
      <formula>NOT(ISERROR(SEARCH("MODERADA",U9)))</formula>
    </cfRule>
    <cfRule type="containsText" dxfId="9" priority="1225" operator="containsText" text="BAJA">
      <formula>NOT(ISERROR(SEARCH("BAJA",U9)))</formula>
    </cfRule>
    <cfRule type="colorScale" priority="1226">
      <colorScale>
        <cfvo type="num" val="1"/>
        <cfvo type="num" val="2"/>
        <cfvo type="num" val="5"/>
        <color rgb="FFF8696B"/>
        <color rgb="FFFFEB84"/>
        <color rgb="FF63BE7B"/>
      </colorScale>
    </cfRule>
    <cfRule type="colorScale" priority="1227">
      <colorScale>
        <cfvo type="min"/>
        <cfvo type="percentile" val="50"/>
        <cfvo type="max"/>
        <color rgb="FFF8696B"/>
        <color rgb="FFFFEB84"/>
        <color rgb="FF63BE7B"/>
      </colorScale>
    </cfRule>
  </conditionalFormatting>
  <conditionalFormatting sqref="AN9:AN13">
    <cfRule type="containsText" dxfId="8" priority="1228" operator="containsText" text="ALTA">
      <formula>NOT(ISERROR(SEARCH("ALTA",AN9)))</formula>
    </cfRule>
    <cfRule type="containsText" dxfId="7" priority="1229" operator="containsText" text="EXTREMA">
      <formula>NOT(ISERROR(SEARCH("EXTREMA",AN9)))</formula>
    </cfRule>
    <cfRule type="containsText" dxfId="6" priority="1230" operator="containsText" text="ALTA">
      <formula>NOT(ISERROR(SEARCH("ALTA",AN9)))</formula>
    </cfRule>
    <cfRule type="containsText" dxfId="5" priority="1231" operator="containsText" text="MODERADA">
      <formula>NOT(ISERROR(SEARCH("MODERADA",AN9)))</formula>
    </cfRule>
    <cfRule type="containsText" dxfId="4" priority="1232" operator="containsText" text="BAJA">
      <formula>NOT(ISERROR(SEARCH("BAJA",AN9)))</formula>
    </cfRule>
    <cfRule type="colorScale" priority="1233">
      <colorScale>
        <cfvo type="num" val="1"/>
        <cfvo type="num" val="2"/>
        <cfvo type="num" val="5"/>
        <color rgb="FFF8696B"/>
        <color rgb="FFFFEB84"/>
        <color rgb="FF63BE7B"/>
      </colorScale>
    </cfRule>
    <cfRule type="colorScale" priority="1234">
      <colorScale>
        <cfvo type="min"/>
        <cfvo type="percentile" val="50"/>
        <cfvo type="max"/>
        <color rgb="FFF8696B"/>
        <color rgb="FFFFEB84"/>
        <color rgb="FF63BE7B"/>
      </colorScale>
    </cfRule>
    <cfRule type="containsText" dxfId="3" priority="1235" operator="containsText" text="EXTREMA">
      <formula>NOT(ISERROR(SEARCH("EXTREMA",AN9)))</formula>
    </cfRule>
    <cfRule type="containsText" dxfId="2" priority="1236" operator="containsText" text="ALTA">
      <formula>NOT(ISERROR(SEARCH("ALTA",AN9)))</formula>
    </cfRule>
    <cfRule type="containsText" dxfId="1" priority="1237" operator="containsText" text="MODERADA">
      <formula>NOT(ISERROR(SEARCH("MODERADA",AN9)))</formula>
    </cfRule>
    <cfRule type="containsText" dxfId="0" priority="1238" operator="containsText" text="BAJA">
      <formula>NOT(ISERROR(SEARCH("BAJA",AN9)))</formula>
    </cfRule>
    <cfRule type="colorScale" priority="1239">
      <colorScale>
        <cfvo type="num" val="1"/>
        <cfvo type="num" val="2"/>
        <cfvo type="num" val="5"/>
        <color rgb="FFF8696B"/>
        <color rgb="FFFFEB84"/>
        <color rgb="FF63BE7B"/>
      </colorScale>
    </cfRule>
    <cfRule type="colorScale" priority="1240">
      <colorScale>
        <cfvo type="min"/>
        <cfvo type="percentile" val="50"/>
        <cfvo type="max"/>
        <color rgb="FFF8696B"/>
        <color rgb="FFFFEB84"/>
        <color rgb="FF63BE7B"/>
      </colorScale>
    </cfRule>
  </conditionalFormatting>
  <dataValidations count="3">
    <dataValidation type="list" allowBlank="1" showInputMessage="1" showErrorMessage="1" sqref="N9:N13" xr:uid="{00000000-0002-0000-0200-000004000000}">
      <formula1>Frecuencia</formula1>
    </dataValidation>
    <dataValidation type="list" allowBlank="1" showInputMessage="1" showErrorMessage="1" sqref="Q9:Q13" xr:uid="{00000000-0002-0000-0200-000005000000}">
      <formula1>Impacto</formula1>
    </dataValidation>
    <dataValidation type="list" allowBlank="1" showInputMessage="1" showErrorMessage="1" sqref="L9:L13" xr:uid="{610B7930-D20A-45F0-A761-830875E45C01}">
      <formula1>INDIRECT(K9)</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3000000}">
          <x14:formula1>
            <xm:f>Listas!$D$4:$D$11</xm:f>
          </x14:formula1>
          <xm:sqref>M9:M13</xm:sqref>
        </x14:dataValidation>
        <x14:dataValidation type="list" allowBlank="1" showInputMessage="1" showErrorMessage="1" xr:uid="{C2686245-F348-40B7-A272-CC355847684C}">
          <x14:formula1>
            <xm:f>Listas!$E$3:$E$4</xm:f>
          </x14:formula1>
          <xm:sqref>E9:E13</xm:sqref>
        </x14:dataValidation>
        <x14:dataValidation type="list" allowBlank="1" showInputMessage="1" showErrorMessage="1" xr:uid="{DBDB28FE-B853-4889-ADE9-AF17676D67FD}">
          <x14:formula1>
            <xm:f>Listas!$F$3:$F$7</xm:f>
          </x14:formula1>
          <xm:sqref>K9:K13</xm:sqref>
        </x14:dataValidation>
        <x14:dataValidation type="list" allowBlank="1" showInputMessage="1" showErrorMessage="1" xr:uid="{F3A1BC96-7AC2-49D5-9DA1-C63294891F97}">
          <x14:formula1>
            <xm:f>Listas!$U$4:$U$6</xm:f>
          </x14:formula1>
          <xm:sqref>Z9:Z13</xm:sqref>
        </x14:dataValidation>
        <x14:dataValidation type="list" allowBlank="1" showInputMessage="1" showErrorMessage="1" xr:uid="{1D9E202B-0DAE-45D2-8A5C-1E7FE0FD40A5}">
          <x14:formula1>
            <xm:f>Listas!$V$4:$V$5</xm:f>
          </x14:formula1>
          <xm:sqref>AB9:AB13</xm:sqref>
        </x14:dataValidation>
        <x14:dataValidation type="list" allowBlank="1" showInputMessage="1" showErrorMessage="1" xr:uid="{386CDB0D-06C9-467A-8E17-C32AD6DD8008}">
          <x14:formula1>
            <xm:f>Listas!$W$4:$W$5</xm:f>
          </x14:formula1>
          <xm:sqref>AD9:AD13</xm:sqref>
        </x14:dataValidation>
        <x14:dataValidation type="list" allowBlank="1" showInputMessage="1" showErrorMessage="1" xr:uid="{051A19A5-CE08-47D4-B983-1AD9B2BB34A9}">
          <x14:formula1>
            <xm:f>Listas!$X$4:$X$5</xm:f>
          </x14:formula1>
          <xm:sqref>AE9:AE13</xm:sqref>
        </x14:dataValidation>
        <x14:dataValidation type="list" allowBlank="1" showInputMessage="1" showErrorMessage="1" xr:uid="{7A824434-6827-4552-A89A-69336B65EE27}">
          <x14:formula1>
            <xm:f>Listas!$Y$4:$Y$5</xm:f>
          </x14:formula1>
          <xm:sqref>AF9:AF13</xm:sqref>
        </x14:dataValidation>
        <x14:dataValidation type="list" allowBlank="1" showInputMessage="1" showErrorMessage="1" xr:uid="{87BEA958-8846-463B-B63B-CB94A183E9A7}">
          <x14:formula1>
            <xm:f>'Análisis de O.E.'!$B$2:$B$10</xm:f>
          </x14:formula1>
          <xm:sqref>A9:A13</xm:sqref>
        </x14:dataValidation>
        <x14:dataValidation type="list" allowBlank="1" showInputMessage="1" showErrorMessage="1" xr:uid="{D95DBB11-D111-47D0-8C34-1F10ED8EBD0F}">
          <x14:formula1>
            <xm:f>'Análisis de O.E.'!$C$2:$C$10</xm:f>
          </x14:formula1>
          <xm:sqref>B9:B13</xm:sqref>
        </x14:dataValidation>
        <x14:dataValidation type="list" allowBlank="1" showInputMessage="1" showErrorMessage="1" xr:uid="{04866731-4102-4814-BB30-DFE4CD1BFD94}">
          <x14:formula1>
            <xm:f>'Análisis de O.E.'!$D$2:$D$10</xm:f>
          </x14:formula1>
          <xm:sqref>C9:C13</xm:sqref>
        </x14:dataValidation>
        <x14:dataValidation type="list" allowBlank="1" showInputMessage="1" showErrorMessage="1" xr:uid="{D7843765-2B1B-43EC-955C-6831CC67A2B7}">
          <x14:formula1>
            <xm:f>Listas!$C$4:$C$7</xm:f>
          </x14:formula1>
          <xm:sqref>D9:D13</xm:sqref>
        </x14:dataValidation>
        <x14:dataValidation type="list" allowBlank="1" showInputMessage="1" showErrorMessage="1" xr:uid="{9CCBBA81-707C-453A-A0D3-D27B75E95AF3}">
          <x14:formula1>
            <xm:f>Listas!$Z$4:$Z$7</xm:f>
          </x14:formula1>
          <xm:sqref>AO9:AO13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zoomScale="85" zoomScaleNormal="85" workbookViewId="0">
      <selection activeCell="C10" sqref="C10"/>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215" t="s">
        <v>111</v>
      </c>
      <c r="B2" s="215"/>
      <c r="C2" s="215"/>
      <c r="D2" s="215"/>
      <c r="E2" s="215"/>
      <c r="F2" s="215"/>
      <c r="G2" s="215"/>
    </row>
    <row r="3" spans="1:8" ht="8.25" customHeight="1" x14ac:dyDescent="0.25"/>
    <row r="4" spans="1:8" ht="13.5" customHeight="1" x14ac:dyDescent="0.25">
      <c r="E4" s="223" t="s">
        <v>41</v>
      </c>
      <c r="F4" s="223"/>
      <c r="G4" s="223"/>
    </row>
    <row r="5" spans="1:8" ht="6" customHeight="1" x14ac:dyDescent="0.25">
      <c r="D5" s="2"/>
      <c r="H5" s="3"/>
    </row>
    <row r="6" spans="1:8" ht="6" customHeight="1" thickBot="1" x14ac:dyDescent="0.3"/>
    <row r="7" spans="1:8" ht="20.25" customHeight="1" x14ac:dyDescent="0.25">
      <c r="A7" s="224" t="s">
        <v>0</v>
      </c>
      <c r="B7" s="4" t="s">
        <v>235</v>
      </c>
      <c r="C7" s="5">
        <v>5</v>
      </c>
      <c r="D7" s="6">
        <v>10</v>
      </c>
      <c r="E7" s="7">
        <v>15</v>
      </c>
      <c r="F7" s="8">
        <v>20</v>
      </c>
      <c r="G7" s="9">
        <v>25</v>
      </c>
    </row>
    <row r="8" spans="1:8" ht="20.25" customHeight="1" x14ac:dyDescent="0.25">
      <c r="A8" s="224"/>
      <c r="B8" s="4" t="s">
        <v>234</v>
      </c>
      <c r="C8" s="5">
        <v>4</v>
      </c>
      <c r="D8" s="6">
        <v>8</v>
      </c>
      <c r="E8" s="10">
        <v>12</v>
      </c>
      <c r="F8" s="11">
        <v>16</v>
      </c>
      <c r="G8" s="12">
        <v>20</v>
      </c>
    </row>
    <row r="9" spans="1:8" ht="20.25" customHeight="1" x14ac:dyDescent="0.25">
      <c r="A9" s="224"/>
      <c r="B9" s="4" t="s">
        <v>233</v>
      </c>
      <c r="C9" s="5">
        <v>3</v>
      </c>
      <c r="D9" s="13">
        <v>6</v>
      </c>
      <c r="E9" s="10">
        <v>9</v>
      </c>
      <c r="F9" s="14">
        <v>12</v>
      </c>
      <c r="G9" s="12">
        <v>15</v>
      </c>
    </row>
    <row r="10" spans="1:8" ht="20.25" customHeight="1" x14ac:dyDescent="0.25">
      <c r="A10" s="224"/>
      <c r="B10" s="4" t="s">
        <v>232</v>
      </c>
      <c r="C10" s="15">
        <v>2</v>
      </c>
      <c r="D10" s="13">
        <v>4</v>
      </c>
      <c r="E10" s="16">
        <v>6</v>
      </c>
      <c r="F10" s="14">
        <v>8</v>
      </c>
      <c r="G10" s="17">
        <v>10</v>
      </c>
    </row>
    <row r="11" spans="1:8" ht="20.25" customHeight="1" thickBot="1" x14ac:dyDescent="0.3">
      <c r="A11" s="224"/>
      <c r="B11" s="4" t="s">
        <v>231</v>
      </c>
      <c r="C11" s="15">
        <v>1</v>
      </c>
      <c r="D11" s="18">
        <v>2</v>
      </c>
      <c r="E11" s="19">
        <v>3</v>
      </c>
      <c r="F11" s="20">
        <v>4</v>
      </c>
      <c r="G11" s="21">
        <v>5</v>
      </c>
    </row>
    <row r="12" spans="1:8" ht="18" customHeight="1" x14ac:dyDescent="0.25">
      <c r="B12" s="225"/>
      <c r="C12" s="4" t="s">
        <v>236</v>
      </c>
      <c r="D12" s="4" t="s">
        <v>1</v>
      </c>
      <c r="E12" s="22" t="s">
        <v>2</v>
      </c>
      <c r="F12" s="22" t="s">
        <v>3</v>
      </c>
      <c r="G12" s="22" t="s">
        <v>4</v>
      </c>
    </row>
    <row r="13" spans="1:8" ht="22.5" customHeight="1" x14ac:dyDescent="0.25">
      <c r="B13" s="225"/>
      <c r="C13" s="226" t="s">
        <v>5</v>
      </c>
      <c r="D13" s="227"/>
      <c r="E13" s="227"/>
      <c r="F13" s="227"/>
      <c r="G13" s="228"/>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220" t="s">
        <v>36</v>
      </c>
      <c r="C16" s="221"/>
      <c r="D16" s="221"/>
      <c r="E16" s="221"/>
      <c r="F16" s="221"/>
      <c r="G16" s="222"/>
    </row>
    <row r="17" spans="2:7" ht="13.5" customHeight="1" x14ac:dyDescent="0.25">
      <c r="B17" s="29" t="s">
        <v>32</v>
      </c>
      <c r="C17" s="30" t="s">
        <v>14</v>
      </c>
      <c r="D17" s="229" t="s">
        <v>37</v>
      </c>
      <c r="E17" s="229"/>
      <c r="F17" s="229"/>
      <c r="G17" s="230"/>
    </row>
    <row r="18" spans="2:7" ht="13.5" customHeight="1" x14ac:dyDescent="0.25">
      <c r="B18" s="31" t="s">
        <v>33</v>
      </c>
      <c r="C18" s="27" t="s">
        <v>19</v>
      </c>
      <c r="D18" s="216" t="s">
        <v>38</v>
      </c>
      <c r="E18" s="216"/>
      <c r="F18" s="216"/>
      <c r="G18" s="217"/>
    </row>
    <row r="19" spans="2:7" ht="13.5" customHeight="1" x14ac:dyDescent="0.25">
      <c r="B19" s="32" t="s">
        <v>34</v>
      </c>
      <c r="C19" s="27" t="s">
        <v>22</v>
      </c>
      <c r="D19" s="216" t="s">
        <v>39</v>
      </c>
      <c r="E19" s="216"/>
      <c r="F19" s="216"/>
      <c r="G19" s="217"/>
    </row>
    <row r="20" spans="2:7" ht="13.5" customHeight="1" thickBot="1" x14ac:dyDescent="0.3">
      <c r="B20" s="33" t="s">
        <v>35</v>
      </c>
      <c r="C20" s="28" t="s">
        <v>25</v>
      </c>
      <c r="D20" s="218" t="s">
        <v>40</v>
      </c>
      <c r="E20" s="218"/>
      <c r="F20" s="218"/>
      <c r="G20" s="219"/>
    </row>
    <row r="21" spans="2:7" ht="13.5" customHeight="1" x14ac:dyDescent="0.25">
      <c r="B21" s="25"/>
      <c r="C21" s="26"/>
      <c r="D21" s="26"/>
      <c r="E21" s="24"/>
    </row>
    <row r="22" spans="2:7" ht="75.75" customHeight="1" x14ac:dyDescent="0.25">
      <c r="B22" s="233" t="s">
        <v>131</v>
      </c>
      <c r="C22" s="73" t="s">
        <v>134</v>
      </c>
      <c r="D22" s="85">
        <v>25</v>
      </c>
      <c r="E22" s="232" t="s">
        <v>237</v>
      </c>
      <c r="F22" s="232"/>
      <c r="G22" s="232"/>
    </row>
    <row r="23" spans="2:7" ht="75.75" customHeight="1" x14ac:dyDescent="0.25">
      <c r="B23" s="234"/>
      <c r="C23" s="73" t="s">
        <v>135</v>
      </c>
      <c r="D23" s="81">
        <v>15</v>
      </c>
      <c r="E23" s="232" t="s">
        <v>238</v>
      </c>
      <c r="F23" s="232"/>
      <c r="G23" s="232"/>
    </row>
    <row r="24" spans="2:7" ht="75.75" customHeight="1" x14ac:dyDescent="0.25">
      <c r="B24" s="73" t="s">
        <v>132</v>
      </c>
      <c r="C24" s="231">
        <v>2</v>
      </c>
      <c r="D24" s="231"/>
      <c r="E24" s="232" t="s">
        <v>239</v>
      </c>
      <c r="F24" s="232"/>
      <c r="G24" s="232"/>
    </row>
    <row r="25" spans="2:7" ht="75.75" customHeight="1" x14ac:dyDescent="0.25">
      <c r="B25" s="73" t="s">
        <v>133</v>
      </c>
      <c r="C25" s="231">
        <v>6</v>
      </c>
      <c r="D25" s="231"/>
      <c r="E25" s="232" t="s">
        <v>240</v>
      </c>
      <c r="F25" s="232"/>
      <c r="G25" s="232"/>
    </row>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16"/>
  <sheetViews>
    <sheetView topLeftCell="S1" zoomScale="120" zoomScaleNormal="120" workbookViewId="0">
      <selection activeCell="Z7" sqref="Z7"/>
    </sheetView>
  </sheetViews>
  <sheetFormatPr baseColWidth="10" defaultRowHeight="14.4" x14ac:dyDescent="0.3"/>
  <cols>
    <col min="1" max="1" width="31.6640625" bestFit="1" customWidth="1"/>
    <col min="2" max="2" width="51.44140625" bestFit="1" customWidth="1"/>
    <col min="3" max="3" width="15.5546875" customWidth="1"/>
    <col min="4" max="6" width="22.664062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 min="26" max="26" width="20" customWidth="1"/>
  </cols>
  <sheetData>
    <row r="2" spans="1:26" s="34" customFormat="1" x14ac:dyDescent="0.3">
      <c r="A2" s="34" t="s">
        <v>6</v>
      </c>
      <c r="B2" s="34" t="s">
        <v>7</v>
      </c>
      <c r="C2" s="34" t="s">
        <v>30</v>
      </c>
      <c r="D2" s="34" t="s">
        <v>156</v>
      </c>
      <c r="E2" s="34" t="s">
        <v>146</v>
      </c>
      <c r="F2" s="34" t="s">
        <v>150</v>
      </c>
      <c r="G2" s="34" t="s">
        <v>8</v>
      </c>
      <c r="H2" s="34" t="s">
        <v>5</v>
      </c>
      <c r="I2" s="34" t="s">
        <v>9</v>
      </c>
      <c r="J2" s="34" t="s">
        <v>31</v>
      </c>
      <c r="K2" s="34" t="s">
        <v>49</v>
      </c>
      <c r="L2" s="34" t="s">
        <v>50</v>
      </c>
      <c r="M2" s="34" t="s">
        <v>51</v>
      </c>
      <c r="N2" s="34" t="s">
        <v>52</v>
      </c>
      <c r="O2" s="34" t="s">
        <v>53</v>
      </c>
      <c r="P2" s="34" t="s">
        <v>54</v>
      </c>
      <c r="Q2" s="34" t="s">
        <v>55</v>
      </c>
      <c r="R2" s="34" t="s">
        <v>93</v>
      </c>
      <c r="S2" s="34" t="s">
        <v>92</v>
      </c>
      <c r="T2" s="34" t="s">
        <v>101</v>
      </c>
      <c r="U2" s="34" t="s">
        <v>197</v>
      </c>
      <c r="V2" s="34" t="s">
        <v>209</v>
      </c>
      <c r="W2" s="34" t="s">
        <v>199</v>
      </c>
      <c r="X2" s="34" t="s">
        <v>200</v>
      </c>
      <c r="Y2" s="34" t="s">
        <v>201</v>
      </c>
      <c r="Z2" s="34" t="s">
        <v>284</v>
      </c>
    </row>
    <row r="3" spans="1:26" x14ac:dyDescent="0.3">
      <c r="E3" t="s">
        <v>147</v>
      </c>
      <c r="F3" t="s">
        <v>151</v>
      </c>
    </row>
    <row r="4" spans="1:26" x14ac:dyDescent="0.3">
      <c r="A4" t="s">
        <v>10</v>
      </c>
      <c r="B4" t="s">
        <v>11</v>
      </c>
      <c r="C4" t="s">
        <v>12</v>
      </c>
      <c r="D4" t="s">
        <v>157</v>
      </c>
      <c r="E4" t="s">
        <v>148</v>
      </c>
      <c r="F4" t="s">
        <v>183</v>
      </c>
      <c r="G4" t="s">
        <v>188</v>
      </c>
      <c r="H4" t="s">
        <v>190</v>
      </c>
      <c r="I4" t="s">
        <v>13</v>
      </c>
      <c r="J4" t="s">
        <v>14</v>
      </c>
      <c r="K4" t="s">
        <v>56</v>
      </c>
      <c r="L4" t="s">
        <v>58</v>
      </c>
      <c r="M4" t="s">
        <v>60</v>
      </c>
      <c r="N4" t="s">
        <v>62</v>
      </c>
      <c r="O4" t="s">
        <v>64</v>
      </c>
      <c r="P4" t="s">
        <v>66</v>
      </c>
      <c r="Q4" t="s">
        <v>68</v>
      </c>
      <c r="R4" t="s">
        <v>94</v>
      </c>
      <c r="S4" t="s">
        <v>97</v>
      </c>
      <c r="T4" t="s">
        <v>97</v>
      </c>
      <c r="U4" t="s">
        <v>202</v>
      </c>
      <c r="V4" t="s">
        <v>208</v>
      </c>
      <c r="W4" t="s">
        <v>211</v>
      </c>
      <c r="X4" t="s">
        <v>212</v>
      </c>
      <c r="Y4" t="s">
        <v>215</v>
      </c>
      <c r="Z4" t="s">
        <v>285</v>
      </c>
    </row>
    <row r="5" spans="1:26" x14ac:dyDescent="0.3">
      <c r="A5" t="s">
        <v>15</v>
      </c>
      <c r="B5" t="s">
        <v>16</v>
      </c>
      <c r="C5" t="s">
        <v>17</v>
      </c>
      <c r="D5" t="s">
        <v>158</v>
      </c>
      <c r="F5" t="s">
        <v>153</v>
      </c>
      <c r="G5" t="s">
        <v>14</v>
      </c>
      <c r="H5" t="s">
        <v>47</v>
      </c>
      <c r="I5" t="s">
        <v>18</v>
      </c>
      <c r="J5" t="s">
        <v>19</v>
      </c>
      <c r="K5" t="s">
        <v>57</v>
      </c>
      <c r="L5" t="s">
        <v>59</v>
      </c>
      <c r="M5" t="s">
        <v>61</v>
      </c>
      <c r="N5" t="s">
        <v>63</v>
      </c>
      <c r="O5" t="s">
        <v>65</v>
      </c>
      <c r="P5" t="s">
        <v>67</v>
      </c>
      <c r="Q5" t="s">
        <v>69</v>
      </c>
      <c r="R5" t="s">
        <v>21</v>
      </c>
      <c r="S5" t="s">
        <v>98</v>
      </c>
      <c r="T5" t="s">
        <v>99</v>
      </c>
      <c r="U5" s="83" t="s">
        <v>204</v>
      </c>
      <c r="V5" t="s">
        <v>207</v>
      </c>
      <c r="W5" t="s">
        <v>210</v>
      </c>
      <c r="X5" t="s">
        <v>213</v>
      </c>
      <c r="Y5" t="s">
        <v>214</v>
      </c>
      <c r="Z5" t="s">
        <v>286</v>
      </c>
    </row>
    <row r="6" spans="1:26" x14ac:dyDescent="0.3">
      <c r="A6" t="s">
        <v>20</v>
      </c>
      <c r="B6" t="s">
        <v>223</v>
      </c>
      <c r="C6" t="s">
        <v>130</v>
      </c>
      <c r="D6" t="s">
        <v>159</v>
      </c>
      <c r="F6" t="s">
        <v>154</v>
      </c>
      <c r="G6" t="s">
        <v>186</v>
      </c>
      <c r="H6" t="s">
        <v>21</v>
      </c>
      <c r="J6" t="s">
        <v>22</v>
      </c>
      <c r="Q6" t="s">
        <v>70</v>
      </c>
      <c r="R6" t="s">
        <v>95</v>
      </c>
      <c r="T6" t="s">
        <v>98</v>
      </c>
      <c r="U6" t="s">
        <v>203</v>
      </c>
      <c r="Z6" t="s">
        <v>287</v>
      </c>
    </row>
    <row r="7" spans="1:26" x14ac:dyDescent="0.3">
      <c r="A7" t="s">
        <v>23</v>
      </c>
      <c r="B7" t="s">
        <v>224</v>
      </c>
      <c r="C7" t="s">
        <v>280</v>
      </c>
      <c r="D7" t="s">
        <v>160</v>
      </c>
      <c r="F7" t="s">
        <v>155</v>
      </c>
      <c r="G7" t="s">
        <v>22</v>
      </c>
      <c r="H7" t="s">
        <v>24</v>
      </c>
      <c r="J7" t="s">
        <v>25</v>
      </c>
      <c r="Z7" t="s">
        <v>288</v>
      </c>
    </row>
    <row r="8" spans="1:26" x14ac:dyDescent="0.3">
      <c r="B8" t="s">
        <v>225</v>
      </c>
      <c r="D8" t="s">
        <v>161</v>
      </c>
      <c r="G8" t="s">
        <v>187</v>
      </c>
      <c r="H8" t="s">
        <v>26</v>
      </c>
    </row>
    <row r="9" spans="1:26" x14ac:dyDescent="0.3">
      <c r="B9" t="s">
        <v>226</v>
      </c>
      <c r="D9" t="s">
        <v>162</v>
      </c>
    </row>
    <row r="10" spans="1:26" x14ac:dyDescent="0.3">
      <c r="B10" t="s">
        <v>227</v>
      </c>
      <c r="D10" t="s">
        <v>163</v>
      </c>
    </row>
    <row r="11" spans="1:26" x14ac:dyDescent="0.3">
      <c r="B11" t="s">
        <v>27</v>
      </c>
      <c r="D11" t="s">
        <v>42</v>
      </c>
    </row>
    <row r="12" spans="1:26" x14ac:dyDescent="0.3">
      <c r="B12" t="s">
        <v>228</v>
      </c>
    </row>
    <row r="13" spans="1:26" x14ac:dyDescent="0.3">
      <c r="B13" t="s">
        <v>229</v>
      </c>
    </row>
    <row r="14" spans="1:26" x14ac:dyDescent="0.3">
      <c r="B14" t="s">
        <v>28</v>
      </c>
    </row>
    <row r="15" spans="1:26" x14ac:dyDescent="0.3">
      <c r="B15" t="s">
        <v>230</v>
      </c>
    </row>
    <row r="16" spans="1:26" x14ac:dyDescent="0.3">
      <c r="B16" t="s">
        <v>29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2"/>
  <sheetViews>
    <sheetView workbookViewId="0">
      <selection activeCell="B1" sqref="B1"/>
    </sheetView>
  </sheetViews>
  <sheetFormatPr baseColWidth="10" defaultRowHeight="14.4" x14ac:dyDescent="0.3"/>
  <cols>
    <col min="1" max="1" width="6.5546875" customWidth="1"/>
    <col min="2" max="2" width="41.88671875" customWidth="1"/>
    <col min="3" max="3" width="51.5546875" customWidth="1"/>
    <col min="4" max="4" width="57.6640625" customWidth="1"/>
    <col min="5" max="5" width="12.5546875" bestFit="1" customWidth="1"/>
    <col min="6" max="6" width="12" bestFit="1" customWidth="1"/>
    <col min="7" max="7" width="13.6640625" bestFit="1" customWidth="1"/>
    <col min="8" max="8" width="13" bestFit="1" customWidth="1"/>
    <col min="9" max="9" width="12.33203125" bestFit="1" customWidth="1"/>
  </cols>
  <sheetData>
    <row r="1" spans="2:9" ht="15" thickBot="1" x14ac:dyDescent="0.35">
      <c r="B1" s="88" t="s">
        <v>143</v>
      </c>
      <c r="C1" s="89" t="s">
        <v>142</v>
      </c>
      <c r="D1" s="89" t="s">
        <v>136</v>
      </c>
      <c r="E1" s="89" t="s">
        <v>137</v>
      </c>
      <c r="F1" s="89" t="s">
        <v>138</v>
      </c>
      <c r="G1" s="89" t="s">
        <v>139</v>
      </c>
      <c r="H1" s="89" t="s">
        <v>140</v>
      </c>
      <c r="I1" s="90" t="s">
        <v>141</v>
      </c>
    </row>
    <row r="2" spans="2:9" ht="69" thickBot="1" x14ac:dyDescent="0.35">
      <c r="B2" s="94" t="s">
        <v>255</v>
      </c>
      <c r="C2" s="94" t="s">
        <v>262</v>
      </c>
      <c r="D2" s="94" t="s">
        <v>263</v>
      </c>
      <c r="E2" s="91"/>
      <c r="F2" s="91"/>
      <c r="G2" s="91"/>
      <c r="H2" s="91"/>
      <c r="I2" s="136"/>
    </row>
    <row r="3" spans="2:9" ht="69" thickBot="1" x14ac:dyDescent="0.35">
      <c r="B3" s="137" t="s">
        <v>256</v>
      </c>
      <c r="C3" s="94" t="s">
        <v>264</v>
      </c>
      <c r="D3" s="94" t="s">
        <v>265</v>
      </c>
      <c r="E3" s="86"/>
      <c r="F3" s="86"/>
      <c r="G3" s="86"/>
      <c r="H3" s="86"/>
      <c r="I3" s="92"/>
    </row>
    <row r="4" spans="2:9" ht="46.2" thickBot="1" x14ac:dyDescent="0.35">
      <c r="B4" s="138" t="s">
        <v>261</v>
      </c>
      <c r="C4" s="94" t="s">
        <v>266</v>
      </c>
      <c r="D4" s="94" t="s">
        <v>291</v>
      </c>
      <c r="E4" s="86"/>
      <c r="F4" s="86"/>
      <c r="G4" s="86"/>
      <c r="H4" s="86"/>
      <c r="I4" s="92"/>
    </row>
    <row r="5" spans="2:9" ht="91.8" thickBot="1" x14ac:dyDescent="0.35">
      <c r="B5" s="138" t="s">
        <v>257</v>
      </c>
      <c r="C5" s="94" t="s">
        <v>272</v>
      </c>
      <c r="D5" s="94" t="s">
        <v>273</v>
      </c>
      <c r="E5" s="86"/>
      <c r="F5" s="86"/>
      <c r="G5" s="86"/>
      <c r="H5" s="86"/>
      <c r="I5" s="92"/>
    </row>
    <row r="6" spans="2:9" ht="80.400000000000006" thickBot="1" x14ac:dyDescent="0.35">
      <c r="B6" s="138" t="s">
        <v>28</v>
      </c>
      <c r="C6" s="94" t="s">
        <v>271</v>
      </c>
      <c r="D6" s="94" t="s">
        <v>270</v>
      </c>
      <c r="E6" s="86"/>
      <c r="F6" s="86"/>
      <c r="G6" s="86"/>
      <c r="H6" s="86"/>
      <c r="I6" s="92"/>
    </row>
    <row r="7" spans="2:9" ht="183" thickBot="1" x14ac:dyDescent="0.35">
      <c r="B7" s="138" t="s">
        <v>258</v>
      </c>
      <c r="C7" s="94" t="s">
        <v>276</v>
      </c>
      <c r="D7" s="94" t="s">
        <v>277</v>
      </c>
      <c r="E7" s="86"/>
      <c r="F7" s="86"/>
      <c r="G7" s="86"/>
      <c r="H7" s="86"/>
      <c r="I7" s="92"/>
    </row>
    <row r="8" spans="2:9" ht="126" thickBot="1" x14ac:dyDescent="0.35">
      <c r="B8" s="138" t="s">
        <v>259</v>
      </c>
      <c r="C8" s="94" t="s">
        <v>274</v>
      </c>
      <c r="D8" s="94" t="s">
        <v>275</v>
      </c>
      <c r="E8" s="86"/>
      <c r="F8" s="86"/>
      <c r="G8" s="86"/>
      <c r="H8" s="86"/>
      <c r="I8" s="92"/>
    </row>
    <row r="9" spans="2:9" ht="57.6" thickBot="1" x14ac:dyDescent="0.35">
      <c r="B9" s="138" t="s">
        <v>260</v>
      </c>
      <c r="C9" s="94" t="s">
        <v>278</v>
      </c>
      <c r="D9" s="94" t="s">
        <v>279</v>
      </c>
      <c r="E9" s="86"/>
      <c r="F9" s="86"/>
      <c r="G9" s="86"/>
      <c r="H9" s="86"/>
      <c r="I9" s="92"/>
    </row>
    <row r="10" spans="2:9" ht="102.6" x14ac:dyDescent="0.3">
      <c r="B10" s="138" t="s">
        <v>267</v>
      </c>
      <c r="C10" s="94" t="s">
        <v>268</v>
      </c>
      <c r="D10" s="94" t="s">
        <v>269</v>
      </c>
      <c r="E10" s="86"/>
      <c r="F10" s="86"/>
      <c r="G10" s="86"/>
      <c r="H10" s="86"/>
      <c r="I10" s="92"/>
    </row>
    <row r="11" spans="2:9" ht="15" customHeight="1" thickBot="1" x14ac:dyDescent="0.35"/>
    <row r="12" spans="2:9" ht="15" thickBot="1" x14ac:dyDescent="0.35">
      <c r="B12" s="87" t="s">
        <v>144</v>
      </c>
      <c r="C12" s="74" t="s">
        <v>143</v>
      </c>
    </row>
    <row r="13" spans="2:9" ht="15" customHeight="1" x14ac:dyDescent="0.3">
      <c r="B13" s="235" t="s">
        <v>241</v>
      </c>
      <c r="C13" s="75" t="s">
        <v>226</v>
      </c>
    </row>
    <row r="14" spans="2:9" ht="22.8" x14ac:dyDescent="0.3">
      <c r="B14" s="236"/>
      <c r="C14" s="75" t="s">
        <v>225</v>
      </c>
    </row>
    <row r="15" spans="2:9" ht="15" thickBot="1" x14ac:dyDescent="0.35">
      <c r="B15" s="237"/>
      <c r="C15" s="76" t="s">
        <v>230</v>
      </c>
    </row>
    <row r="16" spans="2:9" ht="24" customHeight="1" x14ac:dyDescent="0.3">
      <c r="B16" s="235" t="s">
        <v>242</v>
      </c>
      <c r="C16" s="75" t="s">
        <v>243</v>
      </c>
    </row>
    <row r="17" spans="2:3" ht="24" customHeight="1" x14ac:dyDescent="0.3">
      <c r="B17" s="236"/>
      <c r="C17" s="77" t="s">
        <v>226</v>
      </c>
    </row>
    <row r="18" spans="2:3" ht="24" customHeight="1" thickBot="1" x14ac:dyDescent="0.35">
      <c r="B18" s="237"/>
      <c r="C18" s="78" t="s">
        <v>224</v>
      </c>
    </row>
    <row r="19" spans="2:3" ht="15" customHeight="1" x14ac:dyDescent="0.3">
      <c r="B19" s="235" t="s">
        <v>245</v>
      </c>
      <c r="C19" s="75" t="s">
        <v>11</v>
      </c>
    </row>
    <row r="20" spans="2:3" ht="26.4" x14ac:dyDescent="0.3">
      <c r="B20" s="236"/>
      <c r="C20" s="77" t="s">
        <v>224</v>
      </c>
    </row>
    <row r="21" spans="2:3" ht="15" customHeight="1" thickBot="1" x14ac:dyDescent="0.35">
      <c r="B21" s="237"/>
      <c r="C21" s="78" t="s">
        <v>229</v>
      </c>
    </row>
    <row r="22" spans="2:3" ht="36" customHeight="1" x14ac:dyDescent="0.3">
      <c r="B22" s="235" t="s">
        <v>246</v>
      </c>
      <c r="C22" s="77" t="s">
        <v>223</v>
      </c>
    </row>
    <row r="23" spans="2:3" ht="15" thickBot="1" x14ac:dyDescent="0.35">
      <c r="B23" s="237"/>
      <c r="C23" s="76" t="s">
        <v>244</v>
      </c>
    </row>
    <row r="24" spans="2:3" ht="36" customHeight="1" x14ac:dyDescent="0.3">
      <c r="B24" s="235" t="s">
        <v>247</v>
      </c>
      <c r="C24" s="75" t="s">
        <v>11</v>
      </c>
    </row>
    <row r="25" spans="2:3" x14ac:dyDescent="0.3">
      <c r="B25" s="236"/>
      <c r="C25" s="75" t="s">
        <v>243</v>
      </c>
    </row>
    <row r="26" spans="2:3" x14ac:dyDescent="0.3">
      <c r="B26" s="236"/>
      <c r="C26" s="77" t="s">
        <v>229</v>
      </c>
    </row>
    <row r="27" spans="2:3" x14ac:dyDescent="0.3">
      <c r="B27" s="236"/>
      <c r="C27" s="75" t="s">
        <v>28</v>
      </c>
    </row>
    <row r="28" spans="2:3" x14ac:dyDescent="0.3">
      <c r="B28" s="236"/>
      <c r="C28" s="75" t="s">
        <v>244</v>
      </c>
    </row>
    <row r="29" spans="2:3" x14ac:dyDescent="0.3">
      <c r="B29" s="236"/>
      <c r="C29" s="77" t="s">
        <v>228</v>
      </c>
    </row>
    <row r="30" spans="2:3" x14ac:dyDescent="0.3">
      <c r="B30" s="236"/>
      <c r="C30" s="77" t="s">
        <v>230</v>
      </c>
    </row>
    <row r="31" spans="2:3" ht="15" thickBot="1" x14ac:dyDescent="0.35">
      <c r="B31" s="237"/>
      <c r="C31" s="76" t="s">
        <v>23</v>
      </c>
    </row>
    <row r="32" spans="2:3" x14ac:dyDescent="0.3">
      <c r="C32" s="80"/>
    </row>
  </sheetData>
  <mergeCells count="5">
    <mergeCell ref="B13:B15"/>
    <mergeCell ref="B16:B18"/>
    <mergeCell ref="B19:B21"/>
    <mergeCell ref="B22:B23"/>
    <mergeCell ref="B24:B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D5" sqref="D5"/>
    </sheetView>
  </sheetViews>
  <sheetFormatPr baseColWidth="10" defaultRowHeight="14.4" x14ac:dyDescent="0.3"/>
  <cols>
    <col min="2" max="6" width="15.6640625" customWidth="1"/>
  </cols>
  <sheetData>
    <row r="1" spans="1:6" x14ac:dyDescent="0.3">
      <c r="B1" t="s">
        <v>151</v>
      </c>
      <c r="C1" t="s">
        <v>152</v>
      </c>
      <c r="D1" t="s">
        <v>153</v>
      </c>
      <c r="E1" t="s">
        <v>154</v>
      </c>
      <c r="F1" t="s">
        <v>155</v>
      </c>
    </row>
    <row r="2" spans="1:6" ht="22.8" x14ac:dyDescent="0.3">
      <c r="A2" s="84" t="s">
        <v>151</v>
      </c>
      <c r="B2" s="82" t="s">
        <v>166</v>
      </c>
      <c r="C2" s="82" t="s">
        <v>170</v>
      </c>
      <c r="D2" s="82" t="s">
        <v>173</v>
      </c>
      <c r="E2" s="82" t="s">
        <v>177</v>
      </c>
      <c r="F2" s="82" t="s">
        <v>180</v>
      </c>
    </row>
    <row r="3" spans="1:6" ht="57" x14ac:dyDescent="0.3">
      <c r="A3" s="84" t="s">
        <v>183</v>
      </c>
      <c r="B3" s="82" t="s">
        <v>167</v>
      </c>
      <c r="C3" s="82" t="s">
        <v>171</v>
      </c>
      <c r="D3" s="82" t="s">
        <v>174</v>
      </c>
      <c r="E3" s="82" t="s">
        <v>178</v>
      </c>
      <c r="F3" s="82" t="s">
        <v>181</v>
      </c>
    </row>
    <row r="4" spans="1:6" ht="45.6" x14ac:dyDescent="0.3">
      <c r="A4" s="84" t="s">
        <v>153</v>
      </c>
      <c r="B4" s="82" t="s">
        <v>168</v>
      </c>
      <c r="C4" s="82" t="s">
        <v>172</v>
      </c>
      <c r="D4" s="82" t="s">
        <v>175</v>
      </c>
      <c r="E4" s="82" t="s">
        <v>179</v>
      </c>
      <c r="F4" s="82" t="s">
        <v>182</v>
      </c>
    </row>
    <row r="5" spans="1:6" ht="34.200000000000003" x14ac:dyDescent="0.3">
      <c r="A5" s="84" t="s">
        <v>154</v>
      </c>
      <c r="B5" s="82" t="s">
        <v>169</v>
      </c>
      <c r="C5" s="79"/>
      <c r="D5" s="82" t="s">
        <v>176</v>
      </c>
      <c r="E5" s="79"/>
      <c r="F5" s="79"/>
    </row>
    <row r="6" spans="1:6" x14ac:dyDescent="0.3">
      <c r="A6" s="84" t="s">
        <v>155</v>
      </c>
      <c r="B6" s="79"/>
      <c r="C6" s="79"/>
      <c r="D6" s="79"/>
      <c r="E6" s="79"/>
      <c r="F6" s="7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0" zoomScaleNormal="80" workbookViewId="0">
      <pane xSplit="2" ySplit="7" topLeftCell="C28" activePane="bottomRight" state="frozen"/>
      <selection sqref="A1:A4"/>
      <selection pane="topRight" sqref="A1:A4"/>
      <selection pane="bottomLeft" sqref="A1:A4"/>
      <selection pane="bottomRight" activeCell="L30" sqref="L30"/>
    </sheetView>
  </sheetViews>
  <sheetFormatPr baseColWidth="10" defaultRowHeight="14.4" x14ac:dyDescent="0.3"/>
  <cols>
    <col min="1" max="1" width="6.5546875" customWidth="1"/>
    <col min="2" max="2" width="63" customWidth="1"/>
    <col min="3" max="12" width="15.5546875" customWidth="1"/>
    <col min="13" max="13" width="16.109375" customWidth="1"/>
    <col min="14" max="16" width="15.5546875" customWidth="1"/>
    <col min="17" max="17" width="15.6640625" customWidth="1"/>
  </cols>
  <sheetData>
    <row r="1" spans="1:17" ht="15" thickBot="1" x14ac:dyDescent="0.35"/>
    <row r="2" spans="1:17" ht="55.5" customHeight="1" thickBot="1" x14ac:dyDescent="0.35">
      <c r="A2" s="238" t="s">
        <v>104</v>
      </c>
      <c r="B2" s="239"/>
      <c r="C2" s="239"/>
      <c r="D2" s="239"/>
      <c r="E2" s="239"/>
      <c r="F2" s="239"/>
      <c r="G2" s="239"/>
      <c r="H2" s="239"/>
      <c r="I2" s="239"/>
      <c r="J2" s="239"/>
      <c r="K2" s="239"/>
      <c r="L2" s="239"/>
      <c r="M2" s="239"/>
      <c r="N2" s="239"/>
      <c r="O2" s="239"/>
      <c r="P2" s="239"/>
      <c r="Q2" s="240"/>
    </row>
    <row r="3" spans="1:17" ht="15" thickBot="1" x14ac:dyDescent="0.35"/>
    <row r="4" spans="1:17" x14ac:dyDescent="0.3">
      <c r="B4" s="71" t="s">
        <v>90</v>
      </c>
      <c r="C4" s="43">
        <f>COUNTIF(C8:C26,"SI")</f>
        <v>9</v>
      </c>
      <c r="D4" s="44">
        <f>COUNTIF(D8:D26,"SI")</f>
        <v>7</v>
      </c>
      <c r="E4" s="44">
        <f t="shared" ref="E4:P4" si="0">COUNTIF(E8:E26,"SI")</f>
        <v>7</v>
      </c>
      <c r="F4" s="44">
        <f t="shared" si="0"/>
        <v>8</v>
      </c>
      <c r="G4" s="44">
        <f t="shared" si="0"/>
        <v>11</v>
      </c>
      <c r="H4" s="44">
        <f t="shared" si="0"/>
        <v>10</v>
      </c>
      <c r="I4" s="44">
        <f t="shared" si="0"/>
        <v>10</v>
      </c>
      <c r="J4" s="44">
        <f t="shared" si="0"/>
        <v>11</v>
      </c>
      <c r="K4" s="44">
        <f t="shared" si="0"/>
        <v>10</v>
      </c>
      <c r="L4" s="44">
        <f t="shared" si="0"/>
        <v>11</v>
      </c>
      <c r="M4" s="44">
        <f t="shared" si="0"/>
        <v>16</v>
      </c>
      <c r="N4" s="44">
        <f t="shared" si="0"/>
        <v>11</v>
      </c>
      <c r="O4" s="44">
        <f t="shared" si="0"/>
        <v>12</v>
      </c>
      <c r="P4" s="44">
        <f t="shared" si="0"/>
        <v>12</v>
      </c>
      <c r="Q4" s="36">
        <f>COUNTIF(Q8:Q26,"SI")</f>
        <v>10</v>
      </c>
    </row>
    <row r="5" spans="1:17" ht="15" thickBot="1" x14ac:dyDescent="0.35">
      <c r="B5" s="72" t="s">
        <v>5</v>
      </c>
      <c r="C5" s="45" t="str">
        <f>IF(C4=0,"-",IF(C4&lt;=5,"Moderado",IF(C4&lt;=11,"Mayor",IF(C4&lt;=19,"Catastrófico"))))</f>
        <v>Mayor</v>
      </c>
      <c r="D5" s="46" t="str">
        <f>IF(D4=0,"-",IF(D4&lt;=5,"Moderado",IF(D4&lt;=11,"Mayor",IF(D4&lt;=19,"Catastrófico"))))</f>
        <v>Mayor</v>
      </c>
      <c r="E5" s="46" t="str">
        <f t="shared" ref="E5:P5" si="1">IF(E4=0,"-",IF(E4&lt;=5,"Moderado",IF(E4&lt;=11,"Mayor",IF(E4&lt;=19,"Catastrófico"))))</f>
        <v>Mayor</v>
      </c>
      <c r="F5" s="46" t="str">
        <f t="shared" si="1"/>
        <v>Mayor</v>
      </c>
      <c r="G5" s="46" t="str">
        <f t="shared" si="1"/>
        <v>Mayor</v>
      </c>
      <c r="H5" s="46" t="str">
        <f t="shared" si="1"/>
        <v>Mayor</v>
      </c>
      <c r="I5" s="46" t="str">
        <f t="shared" si="1"/>
        <v>Mayor</v>
      </c>
      <c r="J5" s="46" t="str">
        <f t="shared" si="1"/>
        <v>Mayor</v>
      </c>
      <c r="K5" s="46" t="str">
        <f t="shared" si="1"/>
        <v>Mayor</v>
      </c>
      <c r="L5" s="46" t="str">
        <f t="shared" si="1"/>
        <v>Mayor</v>
      </c>
      <c r="M5" s="46" t="str">
        <f t="shared" si="1"/>
        <v>Catastrófico</v>
      </c>
      <c r="N5" s="46" t="str">
        <f t="shared" si="1"/>
        <v>Mayor</v>
      </c>
      <c r="O5" s="46" t="str">
        <f t="shared" si="1"/>
        <v>Catastrófico</v>
      </c>
      <c r="P5" s="46" t="str">
        <f t="shared" si="1"/>
        <v>Catastrófico</v>
      </c>
      <c r="Q5" s="37" t="str">
        <f>IF(Q4=0,"-",IF(Q4&lt;=5,"Moderado",IF(Q4&lt;=11,"Mayor",IF(Q4&lt;=19,"Catastrófico"))))</f>
        <v>Mayor</v>
      </c>
    </row>
    <row r="6" spans="1:17" ht="15" thickBot="1" x14ac:dyDescent="0.35">
      <c r="C6" s="35"/>
      <c r="D6" s="35"/>
      <c r="Q6" s="35"/>
    </row>
    <row r="7" spans="1:17" ht="22.5" customHeight="1" thickBot="1" x14ac:dyDescent="0.35">
      <c r="A7" s="56"/>
      <c r="B7" s="56"/>
      <c r="C7" s="47" t="s">
        <v>112</v>
      </c>
      <c r="D7" s="48" t="s">
        <v>126</v>
      </c>
      <c r="E7" s="48" t="s">
        <v>113</v>
      </c>
      <c r="F7" s="48" t="s">
        <v>114</v>
      </c>
      <c r="G7" s="48" t="s">
        <v>115</v>
      </c>
      <c r="H7" s="48" t="s">
        <v>116</v>
      </c>
      <c r="I7" s="48" t="s">
        <v>117</v>
      </c>
      <c r="J7" s="48" t="s">
        <v>123</v>
      </c>
      <c r="K7" s="48" t="s">
        <v>124</v>
      </c>
      <c r="L7" s="48" t="s">
        <v>125</v>
      </c>
      <c r="M7" s="48" t="s">
        <v>127</v>
      </c>
      <c r="N7" s="48" t="s">
        <v>118</v>
      </c>
      <c r="O7" s="48" t="s">
        <v>119</v>
      </c>
      <c r="P7" s="48" t="s">
        <v>120</v>
      </c>
      <c r="Q7" s="49" t="s">
        <v>121</v>
      </c>
    </row>
    <row r="8" spans="1:17" x14ac:dyDescent="0.3">
      <c r="A8" s="64">
        <v>1</v>
      </c>
      <c r="B8" s="67" t="s">
        <v>72</v>
      </c>
      <c r="C8" s="60" t="s">
        <v>13</v>
      </c>
      <c r="D8" s="61" t="s">
        <v>13</v>
      </c>
      <c r="E8" s="62" t="s">
        <v>13</v>
      </c>
      <c r="F8" s="62" t="s">
        <v>13</v>
      </c>
      <c r="G8" s="62" t="s">
        <v>13</v>
      </c>
      <c r="H8" s="62" t="s">
        <v>13</v>
      </c>
      <c r="I8" s="61" t="s">
        <v>13</v>
      </c>
      <c r="J8" s="62" t="s">
        <v>13</v>
      </c>
      <c r="K8" s="62" t="s">
        <v>13</v>
      </c>
      <c r="L8" s="63" t="s">
        <v>13</v>
      </c>
      <c r="M8" s="62" t="s">
        <v>13</v>
      </c>
      <c r="N8" s="62" t="s">
        <v>13</v>
      </c>
      <c r="O8" s="62" t="s">
        <v>13</v>
      </c>
      <c r="P8" s="62" t="s">
        <v>13</v>
      </c>
      <c r="Q8" s="70" t="s">
        <v>13</v>
      </c>
    </row>
    <row r="9" spans="1:17" x14ac:dyDescent="0.3">
      <c r="A9" s="65">
        <v>2</v>
      </c>
      <c r="B9" s="68" t="s">
        <v>73</v>
      </c>
      <c r="C9" s="50" t="s">
        <v>13</v>
      </c>
      <c r="D9" s="41" t="s">
        <v>18</v>
      </c>
      <c r="E9" s="40" t="s">
        <v>13</v>
      </c>
      <c r="F9" s="40" t="s">
        <v>13</v>
      </c>
      <c r="G9" s="40" t="s">
        <v>13</v>
      </c>
      <c r="H9" s="40" t="s">
        <v>13</v>
      </c>
      <c r="I9" s="41" t="s">
        <v>13</v>
      </c>
      <c r="J9" s="40" t="s">
        <v>13</v>
      </c>
      <c r="K9" s="40" t="s">
        <v>13</v>
      </c>
      <c r="L9" s="54" t="s">
        <v>13</v>
      </c>
      <c r="M9" s="40" t="s">
        <v>13</v>
      </c>
      <c r="N9" s="40" t="s">
        <v>13</v>
      </c>
      <c r="O9" s="40" t="s">
        <v>13</v>
      </c>
      <c r="P9" s="40" t="s">
        <v>13</v>
      </c>
      <c r="Q9" s="52" t="s">
        <v>13</v>
      </c>
    </row>
    <row r="10" spans="1:17" x14ac:dyDescent="0.3">
      <c r="A10" s="65">
        <v>3</v>
      </c>
      <c r="B10" s="68" t="s">
        <v>74</v>
      </c>
      <c r="C10" s="50" t="s">
        <v>18</v>
      </c>
      <c r="D10" s="41" t="s">
        <v>13</v>
      </c>
      <c r="E10" s="40" t="s">
        <v>18</v>
      </c>
      <c r="F10" s="40" t="s">
        <v>13</v>
      </c>
      <c r="G10" s="40" t="s">
        <v>13</v>
      </c>
      <c r="H10" s="40" t="s">
        <v>122</v>
      </c>
      <c r="I10" s="41" t="s">
        <v>122</v>
      </c>
      <c r="J10" s="40" t="s">
        <v>13</v>
      </c>
      <c r="K10" s="40" t="s">
        <v>13</v>
      </c>
      <c r="L10" s="54" t="s">
        <v>18</v>
      </c>
      <c r="M10" s="40" t="s">
        <v>13</v>
      </c>
      <c r="N10" s="40" t="s">
        <v>13</v>
      </c>
      <c r="O10" s="40" t="s">
        <v>13</v>
      </c>
      <c r="P10" s="40" t="s">
        <v>13</v>
      </c>
      <c r="Q10" s="52" t="s">
        <v>18</v>
      </c>
    </row>
    <row r="11" spans="1:17" ht="26.4" x14ac:dyDescent="0.3">
      <c r="A11" s="65">
        <v>4</v>
      </c>
      <c r="B11" s="68" t="s">
        <v>75</v>
      </c>
      <c r="C11" s="50" t="s">
        <v>18</v>
      </c>
      <c r="D11" s="41" t="s">
        <v>18</v>
      </c>
      <c r="E11" s="40" t="s">
        <v>18</v>
      </c>
      <c r="F11" s="40" t="s">
        <v>18</v>
      </c>
      <c r="G11" s="40" t="s">
        <v>13</v>
      </c>
      <c r="H11" s="40" t="s">
        <v>18</v>
      </c>
      <c r="I11" s="41" t="s">
        <v>18</v>
      </c>
      <c r="J11" s="40" t="s">
        <v>18</v>
      </c>
      <c r="K11" s="40" t="s">
        <v>18</v>
      </c>
      <c r="L11" s="54" t="s">
        <v>18</v>
      </c>
      <c r="M11" s="40" t="s">
        <v>18</v>
      </c>
      <c r="N11" s="40" t="s">
        <v>18</v>
      </c>
      <c r="O11" s="40" t="s">
        <v>18</v>
      </c>
      <c r="P11" s="40" t="s">
        <v>18</v>
      </c>
      <c r="Q11" s="52" t="s">
        <v>18</v>
      </c>
    </row>
    <row r="12" spans="1:17" x14ac:dyDescent="0.3">
      <c r="A12" s="65">
        <v>5</v>
      </c>
      <c r="B12" s="68" t="s">
        <v>76</v>
      </c>
      <c r="C12" s="50" t="s">
        <v>13</v>
      </c>
      <c r="D12" s="41" t="s">
        <v>13</v>
      </c>
      <c r="E12" s="40" t="s">
        <v>13</v>
      </c>
      <c r="F12" s="40" t="s">
        <v>13</v>
      </c>
      <c r="G12" s="40" t="s">
        <v>13</v>
      </c>
      <c r="H12" s="40" t="s">
        <v>13</v>
      </c>
      <c r="I12" s="41" t="s">
        <v>13</v>
      </c>
      <c r="J12" s="40" t="s">
        <v>18</v>
      </c>
      <c r="K12" s="40" t="s">
        <v>13</v>
      </c>
      <c r="L12" s="54" t="s">
        <v>13</v>
      </c>
      <c r="M12" s="40" t="s">
        <v>13</v>
      </c>
      <c r="N12" s="40" t="s">
        <v>13</v>
      </c>
      <c r="O12" s="40" t="s">
        <v>13</v>
      </c>
      <c r="P12" s="40" t="s">
        <v>13</v>
      </c>
      <c r="Q12" s="52" t="s">
        <v>13</v>
      </c>
    </row>
    <row r="13" spans="1:17" x14ac:dyDescent="0.3">
      <c r="A13" s="65">
        <v>6</v>
      </c>
      <c r="B13" s="68" t="s">
        <v>77</v>
      </c>
      <c r="C13" s="50" t="s">
        <v>18</v>
      </c>
      <c r="D13" s="41" t="s">
        <v>18</v>
      </c>
      <c r="E13" s="40" t="s">
        <v>18</v>
      </c>
      <c r="F13" s="40" t="s">
        <v>13</v>
      </c>
      <c r="G13" s="40" t="s">
        <v>13</v>
      </c>
      <c r="H13" s="40" t="s">
        <v>13</v>
      </c>
      <c r="I13" s="41" t="s">
        <v>13</v>
      </c>
      <c r="J13" s="40" t="s">
        <v>13</v>
      </c>
      <c r="K13" s="40" t="s">
        <v>13</v>
      </c>
      <c r="L13" s="54" t="s">
        <v>13</v>
      </c>
      <c r="M13" s="40" t="s">
        <v>13</v>
      </c>
      <c r="N13" s="40" t="s">
        <v>13</v>
      </c>
      <c r="O13" s="40" t="s">
        <v>13</v>
      </c>
      <c r="P13" s="40" t="s">
        <v>13</v>
      </c>
      <c r="Q13" s="52" t="s">
        <v>13</v>
      </c>
    </row>
    <row r="14" spans="1:17" x14ac:dyDescent="0.3">
      <c r="A14" s="65">
        <v>7</v>
      </c>
      <c r="B14" s="68" t="s">
        <v>78</v>
      </c>
      <c r="C14" s="50" t="s">
        <v>18</v>
      </c>
      <c r="D14" s="41" t="s">
        <v>18</v>
      </c>
      <c r="E14" s="40" t="s">
        <v>13</v>
      </c>
      <c r="F14" s="40" t="s">
        <v>18</v>
      </c>
      <c r="G14" s="40" t="s">
        <v>13</v>
      </c>
      <c r="H14" s="40" t="s">
        <v>13</v>
      </c>
      <c r="I14" s="41" t="s">
        <v>13</v>
      </c>
      <c r="J14" s="40" t="s">
        <v>13</v>
      </c>
      <c r="K14" s="40" t="s">
        <v>18</v>
      </c>
      <c r="L14" s="54" t="s">
        <v>13</v>
      </c>
      <c r="M14" s="40" t="s">
        <v>13</v>
      </c>
      <c r="N14" s="40" t="s">
        <v>13</v>
      </c>
      <c r="O14" s="40" t="s">
        <v>13</v>
      </c>
      <c r="P14" s="40" t="s">
        <v>13</v>
      </c>
      <c r="Q14" s="52" t="s">
        <v>13</v>
      </c>
    </row>
    <row r="15" spans="1:17" ht="26.25" customHeight="1" x14ac:dyDescent="0.3">
      <c r="A15" s="65">
        <v>8</v>
      </c>
      <c r="B15" s="68" t="s">
        <v>91</v>
      </c>
      <c r="C15" s="50" t="s">
        <v>18</v>
      </c>
      <c r="D15" s="41" t="s">
        <v>18</v>
      </c>
      <c r="E15" s="40" t="s">
        <v>18</v>
      </c>
      <c r="F15" s="40" t="s">
        <v>18</v>
      </c>
      <c r="G15" s="40" t="s">
        <v>18</v>
      </c>
      <c r="H15" s="40" t="s">
        <v>18</v>
      </c>
      <c r="I15" s="41" t="s">
        <v>18</v>
      </c>
      <c r="J15" s="40" t="s">
        <v>18</v>
      </c>
      <c r="K15" s="40" t="s">
        <v>18</v>
      </c>
      <c r="L15" s="54" t="s">
        <v>18</v>
      </c>
      <c r="M15" s="40" t="s">
        <v>13</v>
      </c>
      <c r="N15" s="40" t="s">
        <v>18</v>
      </c>
      <c r="O15" s="40" t="s">
        <v>18</v>
      </c>
      <c r="P15" s="40" t="s">
        <v>18</v>
      </c>
      <c r="Q15" s="52" t="s">
        <v>18</v>
      </c>
    </row>
    <row r="16" spans="1:17" x14ac:dyDescent="0.3">
      <c r="A16" s="65">
        <v>9</v>
      </c>
      <c r="B16" s="68" t="s">
        <v>79</v>
      </c>
      <c r="C16" s="50" t="s">
        <v>13</v>
      </c>
      <c r="D16" s="41" t="s">
        <v>18</v>
      </c>
      <c r="E16" s="40" t="s">
        <v>18</v>
      </c>
      <c r="F16" s="40" t="s">
        <v>18</v>
      </c>
      <c r="G16" s="40" t="s">
        <v>18</v>
      </c>
      <c r="H16" s="40" t="s">
        <v>18</v>
      </c>
      <c r="I16" s="41" t="s">
        <v>18</v>
      </c>
      <c r="J16" s="40" t="s">
        <v>13</v>
      </c>
      <c r="K16" s="40" t="s">
        <v>18</v>
      </c>
      <c r="L16" s="54" t="s">
        <v>13</v>
      </c>
      <c r="M16" s="40" t="s">
        <v>13</v>
      </c>
      <c r="N16" s="40" t="s">
        <v>18</v>
      </c>
      <c r="O16" s="40" t="s">
        <v>13</v>
      </c>
      <c r="P16" s="40" t="s">
        <v>13</v>
      </c>
      <c r="Q16" s="52" t="s">
        <v>18</v>
      </c>
    </row>
    <row r="17" spans="1:17" ht="26.4" x14ac:dyDescent="0.3">
      <c r="A17" s="65">
        <v>10</v>
      </c>
      <c r="B17" s="68" t="s">
        <v>80</v>
      </c>
      <c r="C17" s="50" t="s">
        <v>13</v>
      </c>
      <c r="D17" s="41" t="s">
        <v>13</v>
      </c>
      <c r="E17" s="40" t="s">
        <v>13</v>
      </c>
      <c r="F17" s="40" t="s">
        <v>13</v>
      </c>
      <c r="G17" s="40" t="s">
        <v>13</v>
      </c>
      <c r="H17" s="40" t="s">
        <v>13</v>
      </c>
      <c r="I17" s="41" t="s">
        <v>13</v>
      </c>
      <c r="J17" s="40" t="s">
        <v>13</v>
      </c>
      <c r="K17" s="40" t="s">
        <v>13</v>
      </c>
      <c r="L17" s="54" t="s">
        <v>13</v>
      </c>
      <c r="M17" s="40" t="s">
        <v>13</v>
      </c>
      <c r="N17" s="40" t="s">
        <v>13</v>
      </c>
      <c r="O17" s="40" t="s">
        <v>13</v>
      </c>
      <c r="P17" s="40" t="s">
        <v>13</v>
      </c>
      <c r="Q17" s="52" t="s">
        <v>13</v>
      </c>
    </row>
    <row r="18" spans="1:17" x14ac:dyDescent="0.3">
      <c r="A18" s="65">
        <v>11</v>
      </c>
      <c r="B18" s="68" t="s">
        <v>81</v>
      </c>
      <c r="C18" s="50" t="s">
        <v>13</v>
      </c>
      <c r="D18" s="41" t="s">
        <v>13</v>
      </c>
      <c r="E18" s="40" t="s">
        <v>13</v>
      </c>
      <c r="F18" s="40" t="s">
        <v>13</v>
      </c>
      <c r="G18" s="40" t="s">
        <v>18</v>
      </c>
      <c r="H18" s="40" t="s">
        <v>13</v>
      </c>
      <c r="I18" s="41" t="s">
        <v>13</v>
      </c>
      <c r="J18" s="40" t="s">
        <v>13</v>
      </c>
      <c r="K18" s="40" t="s">
        <v>13</v>
      </c>
      <c r="L18" s="54" t="s">
        <v>13</v>
      </c>
      <c r="M18" s="40" t="s">
        <v>13</v>
      </c>
      <c r="N18" s="40" t="s">
        <v>13</v>
      </c>
      <c r="O18" s="40" t="s">
        <v>13</v>
      </c>
      <c r="P18" s="40" t="s">
        <v>13</v>
      </c>
      <c r="Q18" s="52" t="s">
        <v>13</v>
      </c>
    </row>
    <row r="19" spans="1:17" x14ac:dyDescent="0.3">
      <c r="A19" s="65">
        <v>12</v>
      </c>
      <c r="B19" s="68" t="s">
        <v>82</v>
      </c>
      <c r="C19" s="50" t="s">
        <v>13</v>
      </c>
      <c r="D19" s="41" t="s">
        <v>13</v>
      </c>
      <c r="E19" s="40" t="s">
        <v>13</v>
      </c>
      <c r="F19" s="40" t="s">
        <v>13</v>
      </c>
      <c r="G19" s="40" t="s">
        <v>13</v>
      </c>
      <c r="H19" s="40" t="s">
        <v>13</v>
      </c>
      <c r="I19" s="41" t="s">
        <v>13</v>
      </c>
      <c r="J19" s="40" t="s">
        <v>13</v>
      </c>
      <c r="K19" s="40" t="s">
        <v>13</v>
      </c>
      <c r="L19" s="54" t="s">
        <v>13</v>
      </c>
      <c r="M19" s="40" t="s">
        <v>13</v>
      </c>
      <c r="N19" s="40" t="s">
        <v>13</v>
      </c>
      <c r="O19" s="40" t="s">
        <v>13</v>
      </c>
      <c r="P19" s="40" t="s">
        <v>13</v>
      </c>
      <c r="Q19" s="52" t="s">
        <v>13</v>
      </c>
    </row>
    <row r="20" spans="1:17" x14ac:dyDescent="0.3">
      <c r="A20" s="65">
        <v>13</v>
      </c>
      <c r="B20" s="68" t="s">
        <v>83</v>
      </c>
      <c r="C20" s="50" t="s">
        <v>13</v>
      </c>
      <c r="D20" s="41" t="s">
        <v>18</v>
      </c>
      <c r="E20" s="40" t="s">
        <v>18</v>
      </c>
      <c r="F20" s="40" t="s">
        <v>18</v>
      </c>
      <c r="G20" s="40" t="s">
        <v>13</v>
      </c>
      <c r="H20" s="40" t="s">
        <v>13</v>
      </c>
      <c r="I20" s="41" t="s">
        <v>13</v>
      </c>
      <c r="J20" s="40" t="s">
        <v>13</v>
      </c>
      <c r="K20" s="40" t="s">
        <v>13</v>
      </c>
      <c r="L20" s="54" t="s">
        <v>13</v>
      </c>
      <c r="M20" s="40" t="s">
        <v>13</v>
      </c>
      <c r="N20" s="40" t="s">
        <v>13</v>
      </c>
      <c r="O20" s="40" t="s">
        <v>13</v>
      </c>
      <c r="P20" s="40" t="s">
        <v>13</v>
      </c>
      <c r="Q20" s="52" t="s">
        <v>13</v>
      </c>
    </row>
    <row r="21" spans="1:17" x14ac:dyDescent="0.3">
      <c r="A21" s="65">
        <v>14</v>
      </c>
      <c r="B21" s="68" t="s">
        <v>84</v>
      </c>
      <c r="C21" s="50" t="s">
        <v>18</v>
      </c>
      <c r="D21" s="41" t="s">
        <v>13</v>
      </c>
      <c r="E21" s="40" t="s">
        <v>18</v>
      </c>
      <c r="F21" s="40" t="s">
        <v>18</v>
      </c>
      <c r="G21" s="40" t="s">
        <v>13</v>
      </c>
      <c r="H21" s="40" t="s">
        <v>13</v>
      </c>
      <c r="I21" s="41" t="s">
        <v>13</v>
      </c>
      <c r="J21" s="40" t="s">
        <v>13</v>
      </c>
      <c r="K21" s="40" t="s">
        <v>13</v>
      </c>
      <c r="L21" s="54" t="s">
        <v>13</v>
      </c>
      <c r="M21" s="40" t="s">
        <v>13</v>
      </c>
      <c r="N21" s="40" t="s">
        <v>13</v>
      </c>
      <c r="O21" s="40" t="s">
        <v>13</v>
      </c>
      <c r="P21" s="40" t="s">
        <v>13</v>
      </c>
      <c r="Q21" s="52" t="s">
        <v>13</v>
      </c>
    </row>
    <row r="22" spans="1:17" x14ac:dyDescent="0.3">
      <c r="A22" s="65">
        <v>15</v>
      </c>
      <c r="B22" s="68" t="s">
        <v>85</v>
      </c>
      <c r="C22" s="50" t="s">
        <v>13</v>
      </c>
      <c r="D22" s="41" t="s">
        <v>18</v>
      </c>
      <c r="E22" s="40" t="s">
        <v>18</v>
      </c>
      <c r="F22" s="40" t="s">
        <v>18</v>
      </c>
      <c r="G22" s="40" t="s">
        <v>18</v>
      </c>
      <c r="H22" s="40" t="s">
        <v>18</v>
      </c>
      <c r="I22" s="41" t="s">
        <v>18</v>
      </c>
      <c r="J22" s="40" t="s">
        <v>18</v>
      </c>
      <c r="K22" s="40" t="s">
        <v>18</v>
      </c>
      <c r="L22" s="54" t="s">
        <v>18</v>
      </c>
      <c r="M22" s="40" t="s">
        <v>13</v>
      </c>
      <c r="N22" s="40" t="s">
        <v>18</v>
      </c>
      <c r="O22" s="40" t="s">
        <v>18</v>
      </c>
      <c r="P22" s="40" t="s">
        <v>18</v>
      </c>
      <c r="Q22" s="52" t="s">
        <v>18</v>
      </c>
    </row>
    <row r="23" spans="1:17" x14ac:dyDescent="0.3">
      <c r="A23" s="65">
        <v>16</v>
      </c>
      <c r="B23" s="68" t="s">
        <v>86</v>
      </c>
      <c r="C23" s="50" t="s">
        <v>18</v>
      </c>
      <c r="D23" s="41" t="s">
        <v>18</v>
      </c>
      <c r="E23" s="40" t="s">
        <v>18</v>
      </c>
      <c r="F23" s="40" t="s">
        <v>18</v>
      </c>
      <c r="G23" s="40" t="s">
        <v>18</v>
      </c>
      <c r="H23" s="40" t="s">
        <v>18</v>
      </c>
      <c r="I23" s="41" t="s">
        <v>18</v>
      </c>
      <c r="J23" s="40" t="s">
        <v>18</v>
      </c>
      <c r="K23" s="40" t="s">
        <v>18</v>
      </c>
      <c r="L23" s="54" t="s">
        <v>18</v>
      </c>
      <c r="M23" s="40" t="s">
        <v>18</v>
      </c>
      <c r="N23" s="40" t="s">
        <v>18</v>
      </c>
      <c r="O23" s="40" t="s">
        <v>18</v>
      </c>
      <c r="P23" s="40" t="s">
        <v>18</v>
      </c>
      <c r="Q23" s="52" t="s">
        <v>18</v>
      </c>
    </row>
    <row r="24" spans="1:17" x14ac:dyDescent="0.3">
      <c r="A24" s="65">
        <v>17</v>
      </c>
      <c r="B24" s="68" t="s">
        <v>87</v>
      </c>
      <c r="C24" s="50" t="s">
        <v>18</v>
      </c>
      <c r="D24" s="41" t="s">
        <v>18</v>
      </c>
      <c r="E24" s="40" t="s">
        <v>18</v>
      </c>
      <c r="F24" s="40" t="s">
        <v>18</v>
      </c>
      <c r="G24" s="40" t="s">
        <v>18</v>
      </c>
      <c r="H24" s="40" t="s">
        <v>18</v>
      </c>
      <c r="I24" s="41" t="s">
        <v>18</v>
      </c>
      <c r="J24" s="40" t="s">
        <v>18</v>
      </c>
      <c r="K24" s="40" t="s">
        <v>18</v>
      </c>
      <c r="L24" s="54" t="s">
        <v>18</v>
      </c>
      <c r="M24" s="40" t="s">
        <v>13</v>
      </c>
      <c r="N24" s="40" t="s">
        <v>18</v>
      </c>
      <c r="O24" s="40" t="s">
        <v>18</v>
      </c>
      <c r="P24" s="40" t="s">
        <v>18</v>
      </c>
      <c r="Q24" s="52" t="s">
        <v>18</v>
      </c>
    </row>
    <row r="25" spans="1:17" x14ac:dyDescent="0.3">
      <c r="A25" s="65">
        <v>18</v>
      </c>
      <c r="B25" s="68" t="s">
        <v>88</v>
      </c>
      <c r="C25" s="50" t="s">
        <v>18</v>
      </c>
      <c r="D25" s="41" t="s">
        <v>18</v>
      </c>
      <c r="E25" s="40" t="s">
        <v>18</v>
      </c>
      <c r="F25" s="40" t="s">
        <v>18</v>
      </c>
      <c r="G25" s="40" t="s">
        <v>18</v>
      </c>
      <c r="H25" s="40" t="s">
        <v>18</v>
      </c>
      <c r="I25" s="41" t="s">
        <v>18</v>
      </c>
      <c r="J25" s="40" t="s">
        <v>18</v>
      </c>
      <c r="K25" s="40" t="s">
        <v>18</v>
      </c>
      <c r="L25" s="54" t="s">
        <v>18</v>
      </c>
      <c r="M25" s="40" t="s">
        <v>13</v>
      </c>
      <c r="N25" s="40" t="s">
        <v>18</v>
      </c>
      <c r="O25" s="40" t="s">
        <v>18</v>
      </c>
      <c r="P25" s="40" t="s">
        <v>18</v>
      </c>
      <c r="Q25" s="52" t="s">
        <v>18</v>
      </c>
    </row>
    <row r="26" spans="1:17" ht="15" thickBot="1" x14ac:dyDescent="0.35">
      <c r="A26" s="66">
        <v>19</v>
      </c>
      <c r="B26" s="69" t="s">
        <v>89</v>
      </c>
      <c r="C26" s="51" t="s">
        <v>18</v>
      </c>
      <c r="D26" s="42" t="s">
        <v>18</v>
      </c>
      <c r="E26" s="42" t="s">
        <v>18</v>
      </c>
      <c r="F26" s="42" t="s">
        <v>18</v>
      </c>
      <c r="G26" s="42" t="s">
        <v>18</v>
      </c>
      <c r="H26" s="42" t="s">
        <v>18</v>
      </c>
      <c r="I26" s="42" t="s">
        <v>18</v>
      </c>
      <c r="J26" s="42" t="s">
        <v>18</v>
      </c>
      <c r="K26" s="42" t="s">
        <v>18</v>
      </c>
      <c r="L26" s="55" t="s">
        <v>18</v>
      </c>
      <c r="M26" s="42" t="s">
        <v>18</v>
      </c>
      <c r="N26" s="42" t="s">
        <v>18</v>
      </c>
      <c r="O26" s="42" t="s">
        <v>18</v>
      </c>
      <c r="P26" s="42" t="s">
        <v>18</v>
      </c>
      <c r="Q26" s="53" t="s">
        <v>18</v>
      </c>
    </row>
  </sheetData>
  <mergeCells count="1">
    <mergeCell ref="A2:Q2"/>
  </mergeCells>
  <phoneticPr fontId="16" type="noConversion"/>
  <dataValidations count="2">
    <dataValidation type="list" allowBlank="1" showInputMessage="1" showErrorMessage="1" sqref="E8:E26 J8:K26 P8:Q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Matriz de Riesgos</vt:lpstr>
      <vt:lpstr>Mapa</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 de Riesgos'!Títulos_a_imprimir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Julio Alberto Novoa Campos</cp:lastModifiedBy>
  <cp:lastPrinted>2020-07-31T22:09:21Z</cp:lastPrinted>
  <dcterms:created xsi:type="dcterms:W3CDTF">2020-01-13T19:31:31Z</dcterms:created>
  <dcterms:modified xsi:type="dcterms:W3CDTF">2025-05-21T20:48:55Z</dcterms:modified>
</cp:coreProperties>
</file>