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F5FE024D-8BD7-49D2-B5A8-1A97E4585786}" xr6:coauthVersionLast="47" xr6:coauthVersionMax="47" xr10:uidLastSave="{00000000-0000-0000-0000-000000000000}"/>
  <bookViews>
    <workbookView xWindow="-120" yWindow="-120" windowWidth="29040" windowHeight="15840" xr2:uid="{5EFCDE7F-ADD5-48BE-ADA9-CBC5CF24E776}"/>
  </bookViews>
  <sheets>
    <sheet name="Oferta económica" sheetId="4" r:id="rId1"/>
    <sheet name="Esquema PxR" sheetId="5" r:id="rId2"/>
  </sheets>
  <definedNames>
    <definedName name="wrn.Review.">{#N/A,#N/A,TRUE,"A. Summary";#N/A,#N/A,TRUE,"B. Cash Flow Sum";#N/A,#N/A,TRUE,"H. Tax Input";#N/A,#N/A,TRUE,"I. Tax";#N/A,#N/A,TRUE,"C. Finance Cash Flow"}</definedName>
    <definedName name="wrn.Temp.">{#N/A,#N/A,TRUE,"A. Summary";#N/A,#N/A,TRUE,"B. Cash Flow Sum";#N/A,#N/A,TRUE,"C. Finance Cash Flow";#N/A,#N/A,TRUE,"H. Tax Input"}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J9" i="5"/>
  <c r="J85" i="5"/>
  <c r="J84" i="5"/>
  <c r="K84" i="5" s="1"/>
  <c r="J83" i="5"/>
  <c r="J82" i="5"/>
  <c r="J81" i="5"/>
  <c r="K81" i="5" s="1"/>
  <c r="J80" i="5"/>
  <c r="K80" i="5" s="1"/>
  <c r="J67" i="5"/>
  <c r="J66" i="5"/>
  <c r="J65" i="5"/>
  <c r="J64" i="5"/>
  <c r="J63" i="5"/>
  <c r="J62" i="5"/>
  <c r="K62" i="5" s="1"/>
  <c r="J48" i="5"/>
  <c r="J47" i="5"/>
  <c r="J46" i="5"/>
  <c r="J45" i="5"/>
  <c r="J44" i="5"/>
  <c r="K44" i="5" s="1"/>
  <c r="J43" i="5"/>
  <c r="K43" i="5" s="1"/>
  <c r="J5" i="5"/>
  <c r="J29" i="5"/>
  <c r="J28" i="5"/>
  <c r="J25" i="5"/>
  <c r="J8" i="5"/>
  <c r="J7" i="5"/>
  <c r="J6" i="5"/>
  <c r="J24" i="5"/>
  <c r="K24" i="5" s="1"/>
  <c r="J27" i="5"/>
  <c r="J26" i="5"/>
  <c r="G68" i="4"/>
  <c r="F68" i="4"/>
  <c r="E68" i="4"/>
  <c r="D68" i="4"/>
  <c r="D15" i="4"/>
  <c r="D25" i="4"/>
  <c r="F25" i="4" s="1"/>
  <c r="F20" i="4"/>
  <c r="E20" i="4"/>
  <c r="D21" i="4"/>
  <c r="C32" i="4"/>
  <c r="C60" i="4" s="1"/>
  <c r="C67" i="4" s="1"/>
  <c r="D16" i="4"/>
  <c r="D22" i="4" s="1"/>
  <c r="G32" i="4"/>
  <c r="G36" i="4" s="1"/>
  <c r="G48" i="4" s="1"/>
  <c r="B84" i="5" s="1"/>
  <c r="F32" i="4"/>
  <c r="F36" i="4" s="1"/>
  <c r="F48" i="4" s="1"/>
  <c r="B66" i="5" s="1"/>
  <c r="I67" i="5" s="1"/>
  <c r="E32" i="4"/>
  <c r="E36" i="4" s="1"/>
  <c r="E48" i="4" s="1"/>
  <c r="B28" i="5" s="1"/>
  <c r="I29" i="5" s="1"/>
  <c r="D32" i="4"/>
  <c r="D36" i="4" s="1"/>
  <c r="D48" i="4" s="1"/>
  <c r="H31" i="4"/>
  <c r="B25" i="5" l="1"/>
  <c r="B44" i="5"/>
  <c r="I44" i="5" s="1"/>
  <c r="B47" i="5"/>
  <c r="I48" i="5" s="1"/>
  <c r="I84" i="5"/>
  <c r="G91" i="5"/>
  <c r="H91" i="5" s="1"/>
  <c r="B81" i="5"/>
  <c r="B63" i="5"/>
  <c r="I65" i="5" s="1"/>
  <c r="B71" i="5"/>
  <c r="G71" i="5" s="1"/>
  <c r="G73" i="5"/>
  <c r="K66" i="5"/>
  <c r="K63" i="5"/>
  <c r="G55" i="5"/>
  <c r="K47" i="5"/>
  <c r="K25" i="5"/>
  <c r="K28" i="5"/>
  <c r="G36" i="5"/>
  <c r="H36" i="5" s="1"/>
  <c r="K6" i="5"/>
  <c r="J11" i="5"/>
  <c r="I81" i="5"/>
  <c r="I82" i="5"/>
  <c r="I66" i="5"/>
  <c r="J30" i="5"/>
  <c r="I85" i="5"/>
  <c r="I28" i="5"/>
  <c r="K5" i="5"/>
  <c r="J86" i="5"/>
  <c r="J68" i="5"/>
  <c r="J49" i="5"/>
  <c r="K9" i="5"/>
  <c r="C36" i="4"/>
  <c r="F22" i="4"/>
  <c r="E22" i="4"/>
  <c r="F21" i="4"/>
  <c r="E21" i="4"/>
  <c r="E25" i="4"/>
  <c r="C61" i="4"/>
  <c r="C63" i="4"/>
  <c r="D60" i="4"/>
  <c r="D40" i="4"/>
  <c r="D42" i="4" s="1"/>
  <c r="E38" i="4"/>
  <c r="F38" i="4"/>
  <c r="G38" i="4"/>
  <c r="E60" i="4"/>
  <c r="F60" i="4"/>
  <c r="G60" i="4"/>
  <c r="D44" i="4"/>
  <c r="D50" i="4" s="1"/>
  <c r="E44" i="4"/>
  <c r="E50" i="4" s="1"/>
  <c r="F44" i="4"/>
  <c r="F50" i="4" s="1"/>
  <c r="G44" i="4"/>
  <c r="G50" i="4" s="1"/>
  <c r="D37" i="4"/>
  <c r="E37" i="4"/>
  <c r="E40" i="4"/>
  <c r="F37" i="4"/>
  <c r="F40" i="4"/>
  <c r="G37" i="4"/>
  <c r="G40" i="4"/>
  <c r="G49" i="4" s="1"/>
  <c r="D38" i="4"/>
  <c r="H32" i="4"/>
  <c r="I45" i="5" l="1"/>
  <c r="I63" i="5"/>
  <c r="I47" i="5"/>
  <c r="B6" i="5"/>
  <c r="B15" i="5" s="1"/>
  <c r="G15" i="5" s="1"/>
  <c r="H15" i="5" s="1"/>
  <c r="I27" i="5"/>
  <c r="B34" i="5"/>
  <c r="G34" i="5" s="1"/>
  <c r="H34" i="5" s="1"/>
  <c r="I26" i="5"/>
  <c r="I25" i="5"/>
  <c r="I46" i="5"/>
  <c r="B53" i="5"/>
  <c r="G53" i="5" s="1"/>
  <c r="H53" i="5" s="1"/>
  <c r="I64" i="5"/>
  <c r="I83" i="5"/>
  <c r="B89" i="5"/>
  <c r="G89" i="5" s="1"/>
  <c r="H89" i="5" s="1"/>
  <c r="H73" i="5"/>
  <c r="H71" i="5"/>
  <c r="C37" i="4"/>
  <c r="C44" i="4"/>
  <c r="C45" i="4" s="1"/>
  <c r="C40" i="4"/>
  <c r="C42" i="4" s="1"/>
  <c r="H55" i="5"/>
  <c r="C38" i="4"/>
  <c r="C70" i="4"/>
  <c r="C64" i="4"/>
  <c r="C68" i="4"/>
  <c r="C48" i="4"/>
  <c r="B9" i="5" s="1"/>
  <c r="D41" i="4"/>
  <c r="D49" i="4"/>
  <c r="D67" i="4"/>
  <c r="D63" i="4"/>
  <c r="D70" i="4" s="1"/>
  <c r="D61" i="4"/>
  <c r="G67" i="4"/>
  <c r="G61" i="4"/>
  <c r="G63" i="4"/>
  <c r="G70" i="4" s="1"/>
  <c r="F42" i="4"/>
  <c r="F49" i="4"/>
  <c r="F67" i="4"/>
  <c r="F63" i="4"/>
  <c r="F70" i="4" s="1"/>
  <c r="F61" i="4"/>
  <c r="E42" i="4"/>
  <c r="E49" i="4"/>
  <c r="E61" i="4"/>
  <c r="E67" i="4"/>
  <c r="E63" i="4"/>
  <c r="E70" i="4" s="1"/>
  <c r="C65" i="4"/>
  <c r="C50" i="4"/>
  <c r="D45" i="4"/>
  <c r="D46" i="4"/>
  <c r="G42" i="4"/>
  <c r="G41" i="4"/>
  <c r="E41" i="4"/>
  <c r="G45" i="4"/>
  <c r="G46" i="4"/>
  <c r="F45" i="4"/>
  <c r="F46" i="4"/>
  <c r="F41" i="4"/>
  <c r="E45" i="4"/>
  <c r="E46" i="4"/>
  <c r="C49" i="4" l="1"/>
  <c r="C46" i="4"/>
  <c r="C41" i="4"/>
  <c r="I6" i="5"/>
  <c r="I9" i="5"/>
  <c r="G17" i="5"/>
  <c r="H17" i="5" s="1"/>
  <c r="I10" i="5"/>
  <c r="I8" i="5"/>
  <c r="I7" i="5"/>
  <c r="D64" i="4"/>
  <c r="D65" i="4"/>
  <c r="F65" i="4"/>
  <c r="F64" i="4"/>
  <c r="E65" i="4"/>
  <c r="E64" i="4"/>
  <c r="G65" i="4"/>
  <c r="G64" i="4"/>
</calcChain>
</file>

<file path=xl/sharedStrings.xml><?xml version="1.0" encoding="utf-8"?>
<sst xmlns="http://schemas.openxmlformats.org/spreadsheetml/2006/main" count="232" uniqueCount="100">
  <si>
    <t>Presupuesto contratos basados en desempeño con prestadores del Servicio Público de Empleo</t>
  </si>
  <si>
    <t>Valor</t>
  </si>
  <si>
    <t>Paquete de Servicios</t>
  </si>
  <si>
    <t>Porcentaje</t>
  </si>
  <si>
    <t xml:space="preserve">Paquete Mitigación de Barreras </t>
  </si>
  <si>
    <t>Paquete Conexión Laboral</t>
  </si>
  <si>
    <r>
      <rPr>
        <b/>
        <sz val="12"/>
        <rFont val="Aptos Narrow"/>
        <family val="2"/>
        <scheme val="minor"/>
      </rPr>
      <t>Precio máximo unitario ponderado por persona atendida</t>
    </r>
    <r>
      <rPr>
        <b/>
        <sz val="11"/>
        <rFont val="Aptos Narrow"/>
        <family val="2"/>
        <scheme val="minor"/>
      </rPr>
      <t xml:space="preserve"> (sujeto al cumplimiento  de la meta de colocación del contrato, es decir,  35% de atendidos colocados)</t>
    </r>
  </si>
  <si>
    <t>Presupuesto disponible para víctimas</t>
  </si>
  <si>
    <t>Presupuesto disponible para otras poblaciones</t>
  </si>
  <si>
    <t>Total</t>
  </si>
  <si>
    <t>Mitigación Barreras</t>
  </si>
  <si>
    <t>Conexión laboral</t>
  </si>
  <si>
    <t>Meta atendidos víctimas</t>
  </si>
  <si>
    <t>Meta atendidos otras poblaciones</t>
  </si>
  <si>
    <t>Mitigación barreras</t>
  </si>
  <si>
    <t>Tasa esperada de colocación (máxima)</t>
  </si>
  <si>
    <t>Lote 1</t>
  </si>
  <si>
    <t>Lote 2</t>
  </si>
  <si>
    <t>Lote 3</t>
  </si>
  <si>
    <t>Lote 4</t>
  </si>
  <si>
    <t>Lote 5</t>
  </si>
  <si>
    <t xml:space="preserve">Porcentaje sobre el presupuesto total </t>
  </si>
  <si>
    <t>Valor total del lote / contrato</t>
  </si>
  <si>
    <r>
      <rPr>
        <b/>
        <sz val="14"/>
        <rFont val="Aptos Narrow"/>
        <family val="2"/>
        <scheme val="minor"/>
      </rPr>
      <t>Precio unitario ponderado por atendido ofertado por el prestador</t>
    </r>
    <r>
      <rPr>
        <b/>
        <sz val="11"/>
        <rFont val="Aptos Narrow"/>
        <family val="2"/>
        <scheme val="minor"/>
      </rPr>
      <t xml:space="preserve"> (sujeto al cumplimiento de la meta de colocación del contrato, es decir,  35% de atendidos colocados)</t>
    </r>
  </si>
  <si>
    <t>Meta total atendidos por Lote</t>
  </si>
  <si>
    <t>Total de Atendidos</t>
  </si>
  <si>
    <t>Total Mitigación de Barreras</t>
  </si>
  <si>
    <t>Total Conexión Laboral</t>
  </si>
  <si>
    <t>Meta total Víctimas</t>
  </si>
  <si>
    <t>Víctimas Mitigación de Barreras</t>
  </si>
  <si>
    <t>Víctimas Conexión Laboral</t>
  </si>
  <si>
    <t>Meta total Otras Poblaciones</t>
  </si>
  <si>
    <t>Otras poblaciones Mitigación de Barreras</t>
  </si>
  <si>
    <t>Otras poblaciones Conexión Laboral</t>
  </si>
  <si>
    <t>Meta estimada de Colocados (máximo)</t>
  </si>
  <si>
    <t>Colocados Víctimas</t>
  </si>
  <si>
    <t>Colocados Otras Poblaciones</t>
  </si>
  <si>
    <t>Porcentaje de Pagos definidos para los Contratos Basados en Desempeño</t>
  </si>
  <si>
    <t>Porcentaje del pago inicial</t>
  </si>
  <si>
    <t>Porcentaje del pago por atendidos</t>
  </si>
  <si>
    <t>Porcentaje del pago por colocados</t>
  </si>
  <si>
    <t>Valor Total del Lote</t>
  </si>
  <si>
    <t>Pago inicial 20%</t>
  </si>
  <si>
    <t>Pago por atendidos totales 50%</t>
  </si>
  <si>
    <t xml:space="preserve">Límite de pago atendidos víctimas </t>
  </si>
  <si>
    <t>Límite de pago atendidos otras poblaciones</t>
  </si>
  <si>
    <t>Pago por colocados hasta el 30%</t>
  </si>
  <si>
    <t>Total Pagos</t>
  </si>
  <si>
    <t>Precio por Atendido no Colocado</t>
  </si>
  <si>
    <t>Las casillas que se encuentran en gris no se deben modificar</t>
  </si>
  <si>
    <t>Convenciones</t>
  </si>
  <si>
    <t>Única casilla que se deberá modificar</t>
  </si>
  <si>
    <t>Nota: el proponente podrá presentarse a todos los lotes referidos</t>
  </si>
  <si>
    <t>Esquema de Pago por Resultados Lote 1</t>
  </si>
  <si>
    <t>Meta Máxima de cumplimiento</t>
  </si>
  <si>
    <t>Métrica</t>
  </si>
  <si>
    <t>Hitos de pago</t>
  </si>
  <si>
    <t>% de pago máximo</t>
  </si>
  <si>
    <t>No. pagos</t>
  </si>
  <si>
    <t>% de Cumplimiento</t>
  </si>
  <si>
    <t>% de Pago</t>
  </si>
  <si>
    <r>
      <t xml:space="preserve">Cumplimiento de metas </t>
    </r>
    <r>
      <rPr>
        <b/>
        <sz val="12"/>
        <color theme="5"/>
        <rFont val="Calibri Light"/>
        <family val="2"/>
      </rPr>
      <t>Lote 1</t>
    </r>
  </si>
  <si>
    <r>
      <t xml:space="preserve">Pagos </t>
    </r>
    <r>
      <rPr>
        <b/>
        <sz val="12"/>
        <color theme="5"/>
        <rFont val="Calibri Light"/>
        <family val="2"/>
      </rPr>
      <t>Lote 1</t>
    </r>
  </si>
  <si>
    <t>Total pago</t>
  </si>
  <si>
    <t>----</t>
  </si>
  <si>
    <t xml:space="preserve">---- </t>
  </si>
  <si>
    <t xml:space="preserve">Manual operativo, plan de trabajo y cronograma </t>
  </si>
  <si>
    <t>1er</t>
  </si>
  <si>
    <t>N/A</t>
  </si>
  <si>
    <t xml:space="preserve">Atendidos </t>
  </si>
  <si>
    <t>Total de atendidos. Los atendidos son personas que cumplan elegibilidad, reciban los servicios obligatorios, de acuerdo con el paquete de atención asignado, y se aporten evidencias.</t>
  </si>
  <si>
    <t>2do</t>
  </si>
  <si>
    <t>3er</t>
  </si>
  <si>
    <t>4to</t>
  </si>
  <si>
    <t xml:space="preserve">Colocados </t>
  </si>
  <si>
    <t xml:space="preserve">Atendidos que logren la colocación laboral efectiva y se aporten las evidencias (máximo un 35% de los atendidos). El monto de esta métrica de pago dependerá del número de colocados que se logren. </t>
  </si>
  <si>
    <t>5to</t>
  </si>
  <si>
    <t>6to</t>
  </si>
  <si>
    <t>Pago proporcional Lote 1
(en caso de no cumplir la totalidad de las metas de colocación)</t>
  </si>
  <si>
    <t>Atendidos</t>
  </si>
  <si>
    <t>Total de atendidos. Cumple elegibilidad, recibió los servicios obligatorios y aportó evidencia</t>
  </si>
  <si>
    <t>Esquema de Pago por Resultados Lote 2</t>
  </si>
  <si>
    <t>Meta Máxima de Cumplimiento</t>
  </si>
  <si>
    <r>
      <t xml:space="preserve">Cumplimiento de metas </t>
    </r>
    <r>
      <rPr>
        <b/>
        <sz val="12"/>
        <color theme="5"/>
        <rFont val="Calibri Light"/>
        <family val="2"/>
      </rPr>
      <t>Lote 2</t>
    </r>
  </si>
  <si>
    <r>
      <t xml:space="preserve">Pagos </t>
    </r>
    <r>
      <rPr>
        <b/>
        <sz val="12"/>
        <color theme="5"/>
        <rFont val="Calibri Light"/>
        <family val="2"/>
      </rPr>
      <t>Lote 2</t>
    </r>
  </si>
  <si>
    <t>Pago proporcional Lote 2
(en caso de no cumplir la totalidad de las metas de colocación)</t>
  </si>
  <si>
    <t>Esquema de Pago por Resultados Lote 3</t>
  </si>
  <si>
    <r>
      <t xml:space="preserve">Cumplimiento de metas </t>
    </r>
    <r>
      <rPr>
        <b/>
        <sz val="12"/>
        <color theme="5"/>
        <rFont val="Calibri Light"/>
        <family val="2"/>
      </rPr>
      <t>Lote 3</t>
    </r>
  </si>
  <si>
    <r>
      <t xml:space="preserve">Pagos </t>
    </r>
    <r>
      <rPr>
        <b/>
        <sz val="12"/>
        <color theme="5"/>
        <rFont val="Calibri Light"/>
        <family val="2"/>
      </rPr>
      <t>Lote 3</t>
    </r>
  </si>
  <si>
    <t>Pago proporcional Lote 3
(en caso de no cumplir la totalidad de las metas de colocación)</t>
  </si>
  <si>
    <t>Esquema de Pago por Resultados Lote 4</t>
  </si>
  <si>
    <r>
      <t xml:space="preserve">Cumplimiento de metas </t>
    </r>
    <r>
      <rPr>
        <b/>
        <sz val="12"/>
        <color theme="5"/>
        <rFont val="Calibri Light"/>
        <family val="2"/>
      </rPr>
      <t>Lote 4</t>
    </r>
  </si>
  <si>
    <r>
      <t xml:space="preserve">Pagos </t>
    </r>
    <r>
      <rPr>
        <b/>
        <sz val="12"/>
        <color theme="5"/>
        <rFont val="Calibri Light"/>
        <family val="2"/>
      </rPr>
      <t>Lote 4</t>
    </r>
  </si>
  <si>
    <t>Pago proporcional Lote 4
(en caso de no cumplir la totalidad de las metas de colocación)</t>
  </si>
  <si>
    <t>Esquema de Pago por Resultados Lote 5</t>
  </si>
  <si>
    <r>
      <t xml:space="preserve">Cumplimiento de metas </t>
    </r>
    <r>
      <rPr>
        <b/>
        <sz val="12"/>
        <color theme="5"/>
        <rFont val="Calibri Light"/>
        <family val="2"/>
      </rPr>
      <t>Lote 5</t>
    </r>
  </si>
  <si>
    <r>
      <t xml:space="preserve">Pagos </t>
    </r>
    <r>
      <rPr>
        <b/>
        <sz val="12"/>
        <color theme="5"/>
        <rFont val="Calibri Light"/>
        <family val="2"/>
      </rPr>
      <t>Lote 5</t>
    </r>
  </si>
  <si>
    <t>Pago proporcional Lote 5
(en caso de no cumplir la totalidad de las metas de colocación)</t>
  </si>
  <si>
    <t>Meta total mínima de personas atendidas para la totalidad de los lotes</t>
  </si>
  <si>
    <t>Meta total estimada de personas colocadas para la totalidad de lotes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</si>
</sst>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25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Gill Sans"/>
      <family val="2"/>
    </font>
    <font>
      <b/>
      <sz val="9"/>
      <color theme="1"/>
      <name val="Gill Sans"/>
    </font>
    <font>
      <i/>
      <sz val="9"/>
      <color theme="1"/>
      <name val="Gill Sans"/>
    </font>
    <font>
      <sz val="11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u/>
      <sz val="12"/>
      <color rgb="FF000000"/>
      <name val="Calibri Light"/>
      <family val="2"/>
    </font>
    <font>
      <b/>
      <sz val="12"/>
      <color rgb="FFFF66CC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20"/>
      <color theme="1"/>
      <name val="Calibri Light"/>
      <family val="2"/>
    </font>
    <font>
      <b/>
      <sz val="12"/>
      <color theme="5"/>
      <name val="Calibri Light"/>
      <family val="2"/>
    </font>
    <font>
      <sz val="12"/>
      <color theme="1"/>
      <name val="Calibri Light"/>
      <family val="2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name val="Calibri Light"/>
      <family val="2"/>
    </font>
    <font>
      <b/>
      <sz val="2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3F5D8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/>
      <right style="medium">
        <color rgb="FFA6A6A6"/>
      </right>
      <top/>
      <bottom/>
      <diagonal/>
    </border>
    <border>
      <left/>
      <right style="medium">
        <color rgb="FFA6A6A6"/>
      </right>
      <top style="thin">
        <color indexed="64"/>
      </top>
      <bottom/>
      <diagonal/>
    </border>
    <border>
      <left/>
      <right style="medium">
        <color rgb="FFA6A6A6"/>
      </right>
      <top style="thin">
        <color indexed="64"/>
      </top>
      <bottom style="medium">
        <color rgb="FFA6A6A6"/>
      </bottom>
      <diagonal/>
    </border>
    <border>
      <left style="medium">
        <color rgb="FFA6A6A6"/>
      </left>
      <right/>
      <top/>
      <bottom/>
      <diagonal/>
    </border>
    <border>
      <left/>
      <right/>
      <top style="thin">
        <color indexed="64"/>
      </top>
      <bottom style="medium">
        <color rgb="FFA6A6A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A6A6A6"/>
      </right>
      <top style="thin">
        <color indexed="64"/>
      </top>
      <bottom style="medium">
        <color rgb="FFA6A6A6"/>
      </bottom>
      <diagonal/>
    </border>
    <border>
      <left style="medium">
        <color indexed="64"/>
      </left>
      <right style="medium">
        <color rgb="FFA6A6A6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A6A6A6"/>
      </right>
      <top style="thin">
        <color indexed="64"/>
      </top>
      <bottom/>
      <diagonal/>
    </border>
    <border>
      <left style="medium">
        <color indexed="64"/>
      </left>
      <right style="medium">
        <color rgb="FFA6A6A6"/>
      </right>
      <top/>
      <bottom style="medium">
        <color indexed="64"/>
      </bottom>
      <diagonal/>
    </border>
    <border>
      <left style="medium">
        <color rgb="FFA6A6A6"/>
      </left>
      <right style="medium">
        <color rgb="FFA6A6A6"/>
      </right>
      <top/>
      <bottom style="medium">
        <color indexed="64"/>
      </bottom>
      <diagonal/>
    </border>
    <border>
      <left style="medium">
        <color rgb="FFA6A6A6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A6A6A6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A6A6A6"/>
      </right>
      <top style="medium">
        <color indexed="64"/>
      </top>
      <bottom style="medium">
        <color indexed="64"/>
      </bottom>
      <diagonal/>
    </border>
    <border>
      <left/>
      <right style="medium">
        <color rgb="FFA6A6A6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indexed="64"/>
      </top>
      <bottom/>
      <diagonal/>
    </border>
    <border>
      <left style="medium">
        <color rgb="FFA6A6A6"/>
      </left>
      <right style="medium">
        <color rgb="FFA6A6A6"/>
      </right>
      <top style="medium">
        <color indexed="64"/>
      </top>
      <bottom/>
      <diagonal/>
    </border>
    <border>
      <left style="medium">
        <color rgb="FFA6A6A6"/>
      </left>
      <right/>
      <top style="medium">
        <color indexed="64"/>
      </top>
      <bottom/>
      <diagonal/>
    </border>
    <border>
      <left/>
      <right style="medium">
        <color rgb="FFA6A6A6"/>
      </right>
      <top style="medium">
        <color indexed="64"/>
      </top>
      <bottom style="medium">
        <color rgb="FFA6A6A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A6A6A6"/>
      </right>
      <top style="medium">
        <color indexed="64"/>
      </top>
      <bottom/>
      <diagonal/>
    </border>
    <border>
      <left/>
      <right/>
      <top/>
      <bottom style="medium">
        <color rgb="FFA6A6A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36">
    <xf numFmtId="0" fontId="0" fillId="0" borderId="0" xfId="0"/>
    <xf numFmtId="0" fontId="11" fillId="6" borderId="25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9" fontId="11" fillId="6" borderId="23" xfId="0" applyNumberFormat="1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9" fontId="12" fillId="6" borderId="23" xfId="0" applyNumberFormat="1" applyFont="1" applyFill="1" applyBorder="1" applyAlignment="1">
      <alignment horizontal="center" vertical="center" wrapText="1"/>
    </xf>
    <xf numFmtId="9" fontId="12" fillId="6" borderId="0" xfId="0" applyNumberFormat="1" applyFont="1" applyFill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44" fontId="16" fillId="4" borderId="33" xfId="6" applyFont="1" applyFill="1" applyBorder="1" applyAlignment="1" applyProtection="1">
      <alignment vertical="center"/>
    </xf>
    <xf numFmtId="44" fontId="16" fillId="4" borderId="33" xfId="6" applyFont="1" applyFill="1" applyBorder="1" applyAlignment="1" applyProtection="1">
      <alignment horizontal="center" vertical="center"/>
    </xf>
    <xf numFmtId="0" fontId="13" fillId="6" borderId="43" xfId="0" applyFont="1" applyFill="1" applyBorder="1" applyAlignment="1">
      <alignment horizontal="center" vertical="center" wrapText="1"/>
    </xf>
    <xf numFmtId="9" fontId="12" fillId="6" borderId="43" xfId="0" applyNumberFormat="1" applyFont="1" applyFill="1" applyBorder="1" applyAlignment="1">
      <alignment horizontal="center" vertical="center" wrapText="1"/>
    </xf>
    <xf numFmtId="1" fontId="16" fillId="4" borderId="29" xfId="0" applyNumberFormat="1" applyFont="1" applyFill="1" applyBorder="1" applyAlignment="1">
      <alignment horizontal="center"/>
    </xf>
    <xf numFmtId="165" fontId="16" fillId="4" borderId="48" xfId="6" applyNumberFormat="1" applyFont="1" applyFill="1" applyBorder="1" applyAlignment="1" applyProtection="1">
      <alignment vertical="center"/>
    </xf>
    <xf numFmtId="0" fontId="13" fillId="6" borderId="1" xfId="0" applyFont="1" applyFill="1" applyBorder="1" applyAlignment="1">
      <alignment horizontal="center" vertical="center" wrapText="1"/>
    </xf>
    <xf numFmtId="9" fontId="12" fillId="6" borderId="1" xfId="0" applyNumberFormat="1" applyFont="1" applyFill="1" applyBorder="1" applyAlignment="1">
      <alignment horizontal="center" vertical="center" wrapText="1"/>
    </xf>
    <xf numFmtId="1" fontId="16" fillId="4" borderId="4" xfId="0" applyNumberFormat="1" applyFont="1" applyFill="1" applyBorder="1" applyAlignment="1">
      <alignment horizontal="center"/>
    </xf>
    <xf numFmtId="165" fontId="16" fillId="4" borderId="15" xfId="6" applyNumberFormat="1" applyFont="1" applyFill="1" applyBorder="1" applyAlignment="1" applyProtection="1">
      <alignment vertical="center"/>
    </xf>
    <xf numFmtId="0" fontId="13" fillId="6" borderId="44" xfId="0" applyFont="1" applyFill="1" applyBorder="1" applyAlignment="1">
      <alignment horizontal="center" vertical="center" wrapText="1"/>
    </xf>
    <xf numFmtId="9" fontId="12" fillId="6" borderId="44" xfId="0" applyNumberFormat="1" applyFont="1" applyFill="1" applyBorder="1" applyAlignment="1">
      <alignment horizontal="center" vertical="center" wrapText="1"/>
    </xf>
    <xf numFmtId="1" fontId="16" fillId="4" borderId="57" xfId="0" applyNumberFormat="1" applyFont="1" applyFill="1" applyBorder="1" applyAlignment="1">
      <alignment horizontal="center" vertical="center"/>
    </xf>
    <xf numFmtId="165" fontId="16" fillId="4" borderId="42" xfId="6" applyNumberFormat="1" applyFont="1" applyFill="1" applyBorder="1" applyAlignment="1" applyProtection="1">
      <alignment vertical="center"/>
    </xf>
    <xf numFmtId="0" fontId="13" fillId="6" borderId="56" xfId="0" applyFont="1" applyFill="1" applyBorder="1" applyAlignment="1">
      <alignment horizontal="center" vertical="center" wrapText="1"/>
    </xf>
    <xf numFmtId="9" fontId="12" fillId="6" borderId="56" xfId="0" applyNumberFormat="1" applyFont="1" applyFill="1" applyBorder="1" applyAlignment="1">
      <alignment horizontal="center" vertical="center" wrapText="1"/>
    </xf>
    <xf numFmtId="1" fontId="16" fillId="4" borderId="29" xfId="0" applyNumberFormat="1" applyFont="1" applyFill="1" applyBorder="1" applyAlignment="1">
      <alignment horizontal="center" vertical="center"/>
    </xf>
    <xf numFmtId="0" fontId="13" fillId="6" borderId="40" xfId="0" applyFont="1" applyFill="1" applyBorder="1" applyAlignment="1">
      <alignment horizontal="center" vertical="center" wrapText="1"/>
    </xf>
    <xf numFmtId="9" fontId="12" fillId="6" borderId="40" xfId="0" applyNumberFormat="1" applyFont="1" applyFill="1" applyBorder="1" applyAlignment="1">
      <alignment horizontal="center" vertical="center" wrapText="1"/>
    </xf>
    <xf numFmtId="1" fontId="16" fillId="4" borderId="41" xfId="0" applyNumberFormat="1" applyFont="1" applyFill="1" applyBorder="1" applyAlignment="1">
      <alignment horizontal="center" vertical="center"/>
    </xf>
    <xf numFmtId="165" fontId="16" fillId="4" borderId="17" xfId="0" applyNumberFormat="1" applyFont="1" applyFill="1" applyBorder="1" applyAlignment="1">
      <alignment vertical="center"/>
    </xf>
    <xf numFmtId="44" fontId="8" fillId="0" borderId="0" xfId="0" applyNumberFormat="1" applyFont="1"/>
    <xf numFmtId="165" fontId="0" fillId="0" borderId="0" xfId="0" applyNumberFormat="1"/>
    <xf numFmtId="1" fontId="16" fillId="0" borderId="0" xfId="0" applyNumberFormat="1" applyFont="1" applyAlignment="1">
      <alignment horizontal="center" vertical="center"/>
    </xf>
    <xf numFmtId="165" fontId="16" fillId="0" borderId="0" xfId="6" applyNumberFormat="1" applyFont="1" applyFill="1" applyBorder="1" applyAlignment="1" applyProtection="1">
      <alignment vertical="center"/>
    </xf>
    <xf numFmtId="44" fontId="8" fillId="7" borderId="0" xfId="0" applyNumberFormat="1" applyFont="1" applyFill="1"/>
    <xf numFmtId="0" fontId="0" fillId="8" borderId="0" xfId="0" applyFill="1"/>
    <xf numFmtId="0" fontId="11" fillId="6" borderId="35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2" fillId="6" borderId="49" xfId="0" applyFont="1" applyFill="1" applyBorder="1" applyAlignment="1">
      <alignment horizontal="center" vertical="center" wrapText="1"/>
    </xf>
    <xf numFmtId="0" fontId="12" fillId="6" borderId="50" xfId="0" applyFont="1" applyFill="1" applyBorder="1" applyAlignment="1">
      <alignment horizontal="center" vertical="center" wrapText="1"/>
    </xf>
    <xf numFmtId="9" fontId="11" fillId="6" borderId="51" xfId="0" applyNumberFormat="1" applyFont="1" applyFill="1" applyBorder="1" applyAlignment="1">
      <alignment horizontal="center" vertical="center" wrapText="1"/>
    </xf>
    <xf numFmtId="0" fontId="13" fillId="6" borderId="58" xfId="0" applyFont="1" applyFill="1" applyBorder="1" applyAlignment="1">
      <alignment horizontal="center" vertical="center" wrapText="1"/>
    </xf>
    <xf numFmtId="9" fontId="15" fillId="0" borderId="58" xfId="0" applyNumberFormat="1" applyFont="1" applyBorder="1" applyAlignment="1">
      <alignment horizontal="center" vertical="center"/>
    </xf>
    <xf numFmtId="9" fontId="12" fillId="6" borderId="59" xfId="0" applyNumberFormat="1" applyFont="1" applyFill="1" applyBorder="1" applyAlignment="1">
      <alignment horizontal="center" vertical="center" wrapText="1"/>
    </xf>
    <xf numFmtId="0" fontId="16" fillId="4" borderId="51" xfId="0" applyFont="1" applyFill="1" applyBorder="1" applyAlignment="1">
      <alignment horizontal="center" vertical="center"/>
    </xf>
    <xf numFmtId="165" fontId="16" fillId="4" borderId="52" xfId="6" applyNumberFormat="1" applyFont="1" applyFill="1" applyBorder="1" applyAlignment="1" applyProtection="1">
      <alignment vertical="center"/>
    </xf>
    <xf numFmtId="0" fontId="11" fillId="6" borderId="47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9" fontId="12" fillId="6" borderId="3" xfId="0" applyNumberFormat="1" applyFont="1" applyFill="1" applyBorder="1" applyAlignment="1">
      <alignment horizontal="center" vertical="center" wrapText="1"/>
    </xf>
    <xf numFmtId="1" fontId="16" fillId="4" borderId="10" xfId="0" applyNumberFormat="1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 vertical="center" wrapText="1"/>
    </xf>
    <xf numFmtId="9" fontId="12" fillId="6" borderId="21" xfId="0" applyNumberFormat="1" applyFont="1" applyFill="1" applyBorder="1" applyAlignment="1">
      <alignment horizontal="center" vertical="center" wrapText="1"/>
    </xf>
    <xf numFmtId="165" fontId="16" fillId="4" borderId="42" xfId="0" applyNumberFormat="1" applyFont="1" applyFill="1" applyBorder="1" applyAlignment="1">
      <alignment vertical="center"/>
    </xf>
    <xf numFmtId="165" fontId="8" fillId="4" borderId="0" xfId="0" applyNumberFormat="1" applyFont="1" applyFill="1"/>
    <xf numFmtId="165" fontId="8" fillId="0" borderId="0" xfId="0" applyNumberFormat="1" applyFont="1"/>
    <xf numFmtId="165" fontId="8" fillId="8" borderId="0" xfId="0" applyNumberFormat="1" applyFont="1" applyFill="1"/>
    <xf numFmtId="9" fontId="11" fillId="6" borderId="50" xfId="0" applyNumberFormat="1" applyFont="1" applyFill="1" applyBorder="1" applyAlignment="1">
      <alignment horizontal="center" vertical="center" wrapText="1"/>
    </xf>
    <xf numFmtId="0" fontId="13" fillId="6" borderId="50" xfId="0" applyFont="1" applyFill="1" applyBorder="1" applyAlignment="1">
      <alignment horizontal="center" vertical="center" wrapText="1"/>
    </xf>
    <xf numFmtId="9" fontId="12" fillId="6" borderId="51" xfId="0" applyNumberFormat="1" applyFont="1" applyFill="1" applyBorder="1" applyAlignment="1">
      <alignment horizontal="center" vertical="center" wrapText="1"/>
    </xf>
    <xf numFmtId="9" fontId="12" fillId="6" borderId="11" xfId="0" applyNumberFormat="1" applyFont="1" applyFill="1" applyBorder="1" applyAlignment="1">
      <alignment horizontal="center" vertical="center" wrapText="1"/>
    </xf>
    <xf numFmtId="44" fontId="16" fillId="4" borderId="11" xfId="6" applyFont="1" applyFill="1" applyBorder="1" applyAlignment="1" applyProtection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9" fontId="12" fillId="6" borderId="2" xfId="0" applyNumberFormat="1" applyFont="1" applyFill="1" applyBorder="1" applyAlignment="1">
      <alignment horizontal="center" vertical="center" wrapText="1"/>
    </xf>
    <xf numFmtId="0" fontId="11" fillId="6" borderId="53" xfId="0" applyFont="1" applyFill="1" applyBorder="1" applyAlignment="1">
      <alignment horizontal="center" vertical="center" wrapText="1"/>
    </xf>
    <xf numFmtId="0" fontId="11" fillId="6" borderId="60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9" fontId="12" fillId="6" borderId="61" xfId="0" applyNumberFormat="1" applyFont="1" applyFill="1" applyBorder="1" applyAlignment="1">
      <alignment horizontal="center" vertical="center" wrapText="1"/>
    </xf>
    <xf numFmtId="9" fontId="12" fillId="6" borderId="57" xfId="0" applyNumberFormat="1" applyFont="1" applyFill="1" applyBorder="1" applyAlignment="1">
      <alignment horizontal="center" vertical="center" wrapText="1"/>
    </xf>
    <xf numFmtId="165" fontId="16" fillId="4" borderId="59" xfId="6" applyNumberFormat="1" applyFont="1" applyFill="1" applyBorder="1" applyAlignment="1" applyProtection="1">
      <alignment vertical="center"/>
    </xf>
    <xf numFmtId="0" fontId="11" fillId="6" borderId="3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 wrapText="1"/>
    </xf>
    <xf numFmtId="44" fontId="8" fillId="4" borderId="0" xfId="0" applyNumberFormat="1" applyFont="1" applyFill="1"/>
    <xf numFmtId="1" fontId="16" fillId="4" borderId="0" xfId="0" applyNumberFormat="1" applyFont="1" applyFill="1" applyAlignment="1">
      <alignment horizontal="center" vertical="center"/>
    </xf>
    <xf numFmtId="1" fontId="16" fillId="4" borderId="10" xfId="0" applyNumberFormat="1" applyFont="1" applyFill="1" applyBorder="1" applyAlignment="1">
      <alignment horizontal="center" vertical="center"/>
    </xf>
    <xf numFmtId="1" fontId="16" fillId="4" borderId="28" xfId="0" applyNumberFormat="1" applyFont="1" applyFill="1" applyBorder="1" applyAlignment="1">
      <alignment horizontal="center" vertical="center"/>
    </xf>
    <xf numFmtId="1" fontId="16" fillId="4" borderId="62" xfId="0" applyNumberFormat="1" applyFont="1" applyFill="1" applyBorder="1" applyAlignment="1">
      <alignment horizontal="center" vertical="center"/>
    </xf>
    <xf numFmtId="1" fontId="16" fillId="4" borderId="58" xfId="0" applyNumberFormat="1" applyFont="1" applyFill="1" applyBorder="1" applyAlignment="1">
      <alignment horizontal="center" vertical="center"/>
    </xf>
    <xf numFmtId="1" fontId="16" fillId="4" borderId="45" xfId="0" applyNumberFormat="1" applyFont="1" applyFill="1" applyBorder="1" applyAlignment="1">
      <alignment horizontal="center" vertical="center"/>
    </xf>
    <xf numFmtId="165" fontId="16" fillId="4" borderId="13" xfId="6" applyNumberFormat="1" applyFont="1" applyFill="1" applyBorder="1" applyAlignment="1" applyProtection="1">
      <alignment vertical="center"/>
    </xf>
    <xf numFmtId="165" fontId="0" fillId="2" borderId="1" xfId="6" applyNumberFormat="1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/>
    <xf numFmtId="1" fontId="8" fillId="4" borderId="0" xfId="0" applyNumberFormat="1" applyFont="1" applyFill="1" applyAlignment="1">
      <alignment horizontal="center"/>
    </xf>
    <xf numFmtId="1" fontId="8" fillId="4" borderId="8" xfId="0" applyNumberFormat="1" applyFont="1" applyFill="1" applyBorder="1" applyAlignment="1">
      <alignment horizontal="center"/>
    </xf>
    <xf numFmtId="1" fontId="0" fillId="0" borderId="0" xfId="0" applyNumberFormat="1"/>
    <xf numFmtId="1" fontId="0" fillId="4" borderId="0" xfId="0" applyNumberFormat="1" applyFill="1" applyAlignment="1">
      <alignment horizontal="center"/>
    </xf>
    <xf numFmtId="1" fontId="0" fillId="4" borderId="8" xfId="0" applyNumberFormat="1" applyFill="1" applyBorder="1" applyAlignment="1">
      <alignment horizontal="center"/>
    </xf>
    <xf numFmtId="0" fontId="20" fillId="4" borderId="5" xfId="0" applyFont="1" applyFill="1" applyBorder="1"/>
    <xf numFmtId="0" fontId="1" fillId="4" borderId="5" xfId="0" applyFont="1" applyFill="1" applyBorder="1"/>
    <xf numFmtId="0" fontId="1" fillId="4" borderId="3" xfId="0" applyFont="1" applyFill="1" applyBorder="1"/>
    <xf numFmtId="1" fontId="0" fillId="4" borderId="7" xfId="0" applyNumberFormat="1" applyFill="1" applyBorder="1" applyAlignment="1">
      <alignment horizontal="center"/>
    </xf>
    <xf numFmtId="1" fontId="0" fillId="4" borderId="9" xfId="0" applyNumberForma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9" fontId="8" fillId="3" borderId="1" xfId="0" applyNumberFormat="1" applyFont="1" applyFill="1" applyBorder="1" applyAlignment="1">
      <alignment horizontal="center"/>
    </xf>
    <xf numFmtId="165" fontId="0" fillId="4" borderId="0" xfId="0" applyNumberFormat="1" applyFill="1"/>
    <xf numFmtId="165" fontId="0" fillId="4" borderId="8" xfId="0" applyNumberFormat="1" applyFill="1" applyBorder="1"/>
    <xf numFmtId="165" fontId="8" fillId="4" borderId="0" xfId="6" applyNumberFormat="1" applyFont="1" applyFill="1" applyBorder="1" applyProtection="1"/>
    <xf numFmtId="165" fontId="8" fillId="4" borderId="8" xfId="6" applyNumberFormat="1" applyFont="1" applyFill="1" applyBorder="1" applyProtection="1"/>
    <xf numFmtId="165" fontId="0" fillId="4" borderId="0" xfId="6" applyNumberFormat="1" applyFont="1" applyFill="1" applyBorder="1" applyProtection="1"/>
    <xf numFmtId="165" fontId="0" fillId="4" borderId="8" xfId="6" applyNumberFormat="1" applyFont="1" applyFill="1" applyBorder="1" applyProtection="1"/>
    <xf numFmtId="0" fontId="6" fillId="4" borderId="5" xfId="0" applyFont="1" applyFill="1" applyBorder="1" applyAlignment="1">
      <alignment horizontal="left" indent="1"/>
    </xf>
    <xf numFmtId="0" fontId="5" fillId="4" borderId="5" xfId="0" applyFont="1" applyFill="1" applyBorder="1"/>
    <xf numFmtId="0" fontId="5" fillId="4" borderId="67" xfId="0" applyFont="1" applyFill="1" applyBorder="1"/>
    <xf numFmtId="165" fontId="8" fillId="4" borderId="7" xfId="6" applyNumberFormat="1" applyFont="1" applyFill="1" applyBorder="1" applyProtection="1"/>
    <xf numFmtId="165" fontId="8" fillId="4" borderId="9" xfId="6" applyNumberFormat="1" applyFont="1" applyFill="1" applyBorder="1" applyProtection="1"/>
    <xf numFmtId="0" fontId="6" fillId="0" borderId="0" xfId="0" applyFont="1" applyAlignment="1">
      <alignment horizontal="left" indent="1"/>
    </xf>
    <xf numFmtId="0" fontId="5" fillId="4" borderId="1" xfId="0" applyFont="1" applyFill="1" applyBorder="1"/>
    <xf numFmtId="165" fontId="0" fillId="4" borderId="66" xfId="6" applyNumberFormat="1" applyFont="1" applyFill="1" applyBorder="1" applyProtection="1"/>
    <xf numFmtId="165" fontId="0" fillId="4" borderId="6" xfId="6" applyNumberFormat="1" applyFont="1" applyFill="1" applyBorder="1" applyProtection="1"/>
    <xf numFmtId="0" fontId="4" fillId="0" borderId="0" xfId="0" applyFont="1"/>
    <xf numFmtId="0" fontId="0" fillId="0" borderId="1" xfId="0" applyBorder="1"/>
    <xf numFmtId="0" fontId="20" fillId="7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4" fontId="0" fillId="0" borderId="0" xfId="6" applyFont="1" applyBorder="1" applyProtection="1"/>
    <xf numFmtId="9" fontId="0" fillId="0" borderId="0" xfId="1" applyFont="1" applyBorder="1" applyProtection="1"/>
    <xf numFmtId="0" fontId="8" fillId="4" borderId="13" xfId="0" applyFont="1" applyFill="1" applyBorder="1" applyAlignment="1">
      <alignment horizontal="center" vertical="center" wrapText="1"/>
    </xf>
    <xf numFmtId="9" fontId="8" fillId="4" borderId="15" xfId="1" applyFont="1" applyFill="1" applyBorder="1" applyAlignment="1" applyProtection="1">
      <alignment horizontal="center" vertical="center"/>
    </xf>
    <xf numFmtId="9" fontId="8" fillId="4" borderId="17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20" fillId="7" borderId="1" xfId="0" applyFont="1" applyFill="1" applyBorder="1" applyAlignment="1">
      <alignment horizontal="center" wrapText="1"/>
    </xf>
    <xf numFmtId="44" fontId="8" fillId="4" borderId="1" xfId="6" applyFont="1" applyFill="1" applyBorder="1" applyAlignment="1" applyProtection="1">
      <alignment vertical="center"/>
    </xf>
    <xf numFmtId="0" fontId="0" fillId="0" borderId="0" xfId="0" applyAlignment="1">
      <alignment wrapText="1"/>
    </xf>
    <xf numFmtId="165" fontId="0" fillId="4" borderId="1" xfId="6" applyNumberFormat="1" applyFont="1" applyFill="1" applyBorder="1" applyProtection="1"/>
    <xf numFmtId="9" fontId="8" fillId="4" borderId="1" xfId="1" applyFont="1" applyFill="1" applyBorder="1" applyAlignment="1" applyProtection="1">
      <alignment horizontal="center"/>
    </xf>
    <xf numFmtId="0" fontId="20" fillId="7" borderId="1" xfId="0" applyFont="1" applyFill="1" applyBorder="1"/>
    <xf numFmtId="1" fontId="8" fillId="4" borderId="1" xfId="0" applyNumberFormat="1" applyFont="1" applyFill="1" applyBorder="1"/>
    <xf numFmtId="1" fontId="0" fillId="4" borderId="1" xfId="0" applyNumberFormat="1" applyFill="1" applyBorder="1"/>
    <xf numFmtId="9" fontId="8" fillId="4" borderId="1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center" vertical="center"/>
    </xf>
    <xf numFmtId="9" fontId="8" fillId="4" borderId="1" xfId="1" applyFont="1" applyFill="1" applyBorder="1" applyProtection="1"/>
    <xf numFmtId="165" fontId="0" fillId="4" borderId="1" xfId="0" applyNumberFormat="1" applyFill="1" applyBorder="1" applyAlignment="1">
      <alignment horizontal="center"/>
    </xf>
    <xf numFmtId="165" fontId="8" fillId="4" borderId="1" xfId="6" applyNumberFormat="1" applyFont="1" applyFill="1" applyBorder="1" applyProtection="1"/>
    <xf numFmtId="164" fontId="1" fillId="4" borderId="1" xfId="2" applyNumberFormat="1" applyFont="1" applyFill="1" applyBorder="1" applyAlignment="1" applyProtection="1">
      <alignment horizontal="center"/>
    </xf>
    <xf numFmtId="0" fontId="20" fillId="7" borderId="1" xfId="0" applyFont="1" applyFill="1" applyBorder="1" applyAlignment="1">
      <alignment wrapText="1"/>
    </xf>
    <xf numFmtId="9" fontId="0" fillId="0" borderId="0" xfId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wrapText="1"/>
    </xf>
    <xf numFmtId="0" fontId="8" fillId="0" borderId="44" xfId="0" applyFont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20" fillId="9" borderId="18" xfId="0" applyFont="1" applyFill="1" applyBorder="1" applyAlignment="1">
      <alignment horizontal="center" vertical="center" wrapText="1"/>
    </xf>
    <xf numFmtId="0" fontId="20" fillId="9" borderId="19" xfId="0" applyFont="1" applyFill="1" applyBorder="1" applyAlignment="1">
      <alignment horizontal="center" vertical="center" wrapText="1"/>
    </xf>
    <xf numFmtId="0" fontId="20" fillId="9" borderId="20" xfId="0" applyFont="1" applyFill="1" applyBorder="1" applyAlignment="1">
      <alignment horizontal="center" vertical="center" wrapText="1"/>
    </xf>
    <xf numFmtId="44" fontId="8" fillId="4" borderId="1" xfId="6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/>
    </xf>
    <xf numFmtId="9" fontId="12" fillId="6" borderId="1" xfId="0" applyNumberFormat="1" applyFont="1" applyFill="1" applyBorder="1" applyAlignment="1">
      <alignment horizontal="center" vertical="center" wrapText="1"/>
    </xf>
    <xf numFmtId="9" fontId="12" fillId="6" borderId="44" xfId="0" applyNumberFormat="1" applyFont="1" applyFill="1" applyBorder="1" applyAlignment="1">
      <alignment horizontal="center" vertical="center" wrapText="1"/>
    </xf>
    <xf numFmtId="165" fontId="11" fillId="6" borderId="15" xfId="6" applyNumberFormat="1" applyFont="1" applyFill="1" applyBorder="1" applyAlignment="1" applyProtection="1">
      <alignment horizontal="center" vertical="center" wrapText="1"/>
    </xf>
    <xf numFmtId="165" fontId="11" fillId="6" borderId="17" xfId="6" applyNumberFormat="1" applyFont="1" applyFill="1" applyBorder="1" applyAlignment="1" applyProtection="1">
      <alignment horizontal="center" vertical="center" wrapText="1"/>
    </xf>
    <xf numFmtId="1" fontId="14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6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44" xfId="0" applyFont="1" applyFill="1" applyBorder="1" applyAlignment="1">
      <alignment horizontal="center" vertical="center" wrapText="1"/>
    </xf>
    <xf numFmtId="9" fontId="11" fillId="6" borderId="1" xfId="0" applyNumberFormat="1" applyFont="1" applyFill="1" applyBorder="1" applyAlignment="1">
      <alignment horizontal="center" vertical="center" wrapText="1"/>
    </xf>
    <xf numFmtId="9" fontId="11" fillId="6" borderId="4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65" fontId="0" fillId="4" borderId="63" xfId="0" applyNumberFormat="1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1" fontId="14" fillId="6" borderId="14" xfId="0" applyNumberFormat="1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" fontId="14" fillId="6" borderId="32" xfId="0" applyNumberFormat="1" applyFont="1" applyFill="1" applyBorder="1" applyAlignment="1">
      <alignment horizontal="center" vertical="center" wrapText="1"/>
    </xf>
    <xf numFmtId="0" fontId="14" fillId="6" borderId="36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9" fontId="11" fillId="6" borderId="5" xfId="0" applyNumberFormat="1" applyFont="1" applyFill="1" applyBorder="1" applyAlignment="1">
      <alignment horizontal="center" vertical="center" wrapText="1"/>
    </xf>
    <xf numFmtId="9" fontId="11" fillId="6" borderId="39" xfId="0" applyNumberFormat="1" applyFont="1" applyFill="1" applyBorder="1" applyAlignment="1">
      <alignment horizontal="center" vertical="center" wrapText="1"/>
    </xf>
    <xf numFmtId="44" fontId="0" fillId="4" borderId="63" xfId="6" applyFont="1" applyFill="1" applyBorder="1" applyAlignment="1" applyProtection="1">
      <alignment horizontal="center" vertical="center" wrapText="1"/>
    </xf>
    <xf numFmtId="44" fontId="0" fillId="4" borderId="64" xfId="6" applyFont="1" applyFill="1" applyBorder="1" applyAlignment="1" applyProtection="1">
      <alignment horizontal="center" vertical="center" wrapText="1"/>
    </xf>
    <xf numFmtId="1" fontId="14" fillId="6" borderId="12" xfId="0" applyNumberFormat="1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2" fillId="6" borderId="43" xfId="0" applyFont="1" applyFill="1" applyBorder="1" applyAlignment="1">
      <alignment horizontal="center" vertical="center" wrapText="1"/>
    </xf>
    <xf numFmtId="9" fontId="11" fillId="6" borderId="47" xfId="0" applyNumberFormat="1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44" fontId="0" fillId="4" borderId="65" xfId="6" applyFont="1" applyFill="1" applyBorder="1" applyAlignment="1" applyProtection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165" fontId="0" fillId="0" borderId="0" xfId="6" applyNumberFormat="1" applyFont="1" applyAlignment="1" applyProtection="1">
      <alignment horizontal="center"/>
    </xf>
    <xf numFmtId="0" fontId="23" fillId="7" borderId="2" xfId="0" applyFont="1" applyFill="1" applyBorder="1" applyAlignment="1">
      <alignment horizontal="center" vertical="center" wrapText="1"/>
    </xf>
    <xf numFmtId="0" fontId="23" fillId="7" borderId="39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1" fontId="14" fillId="7" borderId="14" xfId="0" applyNumberFormat="1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23" fillId="7" borderId="43" xfId="0" applyFont="1" applyFill="1" applyBorder="1" applyAlignment="1">
      <alignment horizontal="center" vertical="center" wrapText="1"/>
    </xf>
    <xf numFmtId="0" fontId="23" fillId="7" borderId="44" xfId="0" applyFont="1" applyFill="1" applyBorder="1" applyAlignment="1">
      <alignment horizontal="center" vertical="center" wrapText="1"/>
    </xf>
    <xf numFmtId="1" fontId="14" fillId="6" borderId="53" xfId="0" applyNumberFormat="1" applyFont="1" applyFill="1" applyBorder="1" applyAlignment="1">
      <alignment horizontal="center" vertical="center" wrapText="1"/>
    </xf>
    <xf numFmtId="0" fontId="11" fillId="6" borderId="54" xfId="0" applyFont="1" applyFill="1" applyBorder="1" applyAlignment="1">
      <alignment horizontal="center" vertical="center" wrapText="1"/>
    </xf>
    <xf numFmtId="0" fontId="23" fillId="7" borderId="55" xfId="0" applyFont="1" applyFill="1" applyBorder="1" applyAlignment="1">
      <alignment horizontal="center" vertical="center" wrapText="1"/>
    </xf>
    <xf numFmtId="0" fontId="23" fillId="7" borderId="38" xfId="0" applyFont="1" applyFill="1" applyBorder="1" applyAlignment="1">
      <alignment horizontal="center" vertical="center" wrapText="1"/>
    </xf>
    <xf numFmtId="165" fontId="11" fillId="7" borderId="15" xfId="6" applyNumberFormat="1" applyFont="1" applyFill="1" applyBorder="1" applyAlignment="1" applyProtection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30" xfId="0" applyFont="1" applyFill="1" applyBorder="1" applyAlignment="1">
      <alignment horizontal="center" vertical="center" wrapText="1"/>
    </xf>
    <xf numFmtId="0" fontId="12" fillId="6" borderId="55" xfId="0" applyFont="1" applyFill="1" applyBorder="1" applyAlignment="1">
      <alignment horizontal="center" vertical="center" wrapText="1"/>
    </xf>
  </cellXfs>
  <cellStyles count="7">
    <cellStyle name="Currency 2" xfId="4" xr:uid="{C1D51DA9-D497-4244-A1C5-C2CDD736912F}"/>
    <cellStyle name="Millares" xfId="2" builtinId="3"/>
    <cellStyle name="Moneda" xfId="6" builtinId="4"/>
    <cellStyle name="Normal" xfId="0" builtinId="0"/>
    <cellStyle name="Normal 2" xfId="3" xr:uid="{AB9D7CC3-7D19-49F3-B80B-CAB24E428A83}"/>
    <cellStyle name="Percent 2" xfId="5" xr:uid="{8F11DC24-0D1F-4482-81B0-08204861285D}"/>
    <cellStyle name="Porcentaje" xfId="1" builtinId="5"/>
  </cellStyles>
  <dxfs count="0"/>
  <tableStyles count="0" defaultTableStyle="TableStyleMedium2" defaultPivotStyle="PivotStyleLight16"/>
  <colors>
    <mruColors>
      <color rgb="FFD3F5D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C6CA-2779-4B28-B500-FEE18EA0BD2C}">
  <dimension ref="B2:H90"/>
  <sheetViews>
    <sheetView tabSelected="1" zoomScaleNormal="100" workbookViewId="0">
      <selection activeCell="C85" sqref="C85"/>
    </sheetView>
  </sheetViews>
  <sheetFormatPr baseColWidth="10" defaultColWidth="10.85546875" defaultRowHeight="15"/>
  <cols>
    <col min="2" max="2" width="57" customWidth="1"/>
    <col min="3" max="3" width="46.42578125" customWidth="1"/>
    <col min="4" max="4" width="21.140625" customWidth="1"/>
    <col min="5" max="5" width="25.140625" customWidth="1"/>
    <col min="6" max="6" width="18" customWidth="1"/>
    <col min="7" max="7" width="18.140625" customWidth="1"/>
    <col min="8" max="8" width="19.5703125" customWidth="1"/>
    <col min="9" max="9" width="18.42578125" customWidth="1"/>
  </cols>
  <sheetData>
    <row r="2" spans="3:5">
      <c r="C2" s="149" t="s">
        <v>0</v>
      </c>
      <c r="D2" s="92" t="s">
        <v>1</v>
      </c>
      <c r="E2" s="125"/>
    </row>
    <row r="3" spans="3:5" ht="14.45" customHeight="1">
      <c r="C3" s="150"/>
      <c r="D3" s="169">
        <v>3959856608.0799999</v>
      </c>
      <c r="E3" s="147"/>
    </row>
    <row r="4" spans="3:5">
      <c r="C4" s="151"/>
      <c r="D4" s="169"/>
      <c r="E4" s="147"/>
    </row>
    <row r="5" spans="3:5">
      <c r="D5" s="126"/>
      <c r="E5" s="127"/>
    </row>
    <row r="7" spans="3:5" ht="15.75" thickBot="1"/>
    <row r="8" spans="3:5" ht="33.6" customHeight="1">
      <c r="C8" s="154" t="s">
        <v>2</v>
      </c>
      <c r="D8" s="155"/>
      <c r="E8" s="128" t="s">
        <v>3</v>
      </c>
    </row>
    <row r="9" spans="3:5">
      <c r="C9" s="156" t="s">
        <v>4</v>
      </c>
      <c r="D9" s="157"/>
      <c r="E9" s="129">
        <v>0.8</v>
      </c>
    </row>
    <row r="10" spans="3:5" ht="15.75" thickBot="1">
      <c r="C10" s="158" t="s">
        <v>5</v>
      </c>
      <c r="D10" s="159"/>
      <c r="E10" s="130">
        <v>0.2</v>
      </c>
    </row>
    <row r="11" spans="3:5">
      <c r="C11" s="131"/>
      <c r="D11" s="126"/>
      <c r="E11" s="127"/>
    </row>
    <row r="12" spans="3:5" ht="60.6" customHeight="1">
      <c r="C12" s="132" t="s">
        <v>6</v>
      </c>
      <c r="D12" s="133">
        <v>1407036.4987129001</v>
      </c>
    </row>
    <row r="13" spans="3:5">
      <c r="C13" s="134"/>
    </row>
    <row r="14" spans="3:5">
      <c r="D14" s="104" t="s">
        <v>1</v>
      </c>
      <c r="E14" s="104" t="s">
        <v>3</v>
      </c>
    </row>
    <row r="15" spans="3:5">
      <c r="C15" s="105" t="s">
        <v>7</v>
      </c>
      <c r="D15" s="135">
        <f>+D3*E15</f>
        <v>2811498191.7367997</v>
      </c>
      <c r="E15" s="136">
        <v>0.71</v>
      </c>
    </row>
    <row r="16" spans="3:5">
      <c r="C16" s="105" t="s">
        <v>8</v>
      </c>
      <c r="D16" s="135">
        <f>+D3*E16</f>
        <v>1148358416.3432</v>
      </c>
      <c r="E16" s="136">
        <v>0.28999999999999998</v>
      </c>
    </row>
    <row r="19" spans="2:8">
      <c r="D19" s="104" t="s">
        <v>9</v>
      </c>
      <c r="E19" s="104" t="s">
        <v>10</v>
      </c>
      <c r="F19" s="104" t="s">
        <v>11</v>
      </c>
    </row>
    <row r="20" spans="2:8" ht="27" customHeight="1">
      <c r="C20" s="146" t="s">
        <v>98</v>
      </c>
      <c r="D20" s="138">
        <v>2814.3240148370746</v>
      </c>
      <c r="E20" s="139">
        <f>+D20*E9</f>
        <v>2251.4592118696596</v>
      </c>
      <c r="F20" s="139">
        <f>+D20*E10</f>
        <v>562.8648029674149</v>
      </c>
    </row>
    <row r="21" spans="2:8" ht="18" customHeight="1">
      <c r="C21" s="105" t="s">
        <v>12</v>
      </c>
      <c r="D21" s="138">
        <f>D15/D12</f>
        <v>1998.1700505343281</v>
      </c>
      <c r="E21" s="145">
        <f>+D21*$E$9</f>
        <v>1598.5360404274625</v>
      </c>
      <c r="F21" s="145">
        <f>+D21*E10</f>
        <v>399.63401010686562</v>
      </c>
    </row>
    <row r="22" spans="2:8" ht="18" customHeight="1">
      <c r="C22" s="105" t="s">
        <v>13</v>
      </c>
      <c r="D22" s="138">
        <f>+D16/D12</f>
        <v>816.15396430275382</v>
      </c>
      <c r="E22" s="145">
        <f>+D22*E9</f>
        <v>652.92317144220306</v>
      </c>
      <c r="F22" s="145">
        <f>+D22*E10</f>
        <v>163.23079286055076</v>
      </c>
    </row>
    <row r="24" spans="2:8">
      <c r="D24" s="104" t="s">
        <v>9</v>
      </c>
      <c r="E24" s="104" t="s">
        <v>14</v>
      </c>
      <c r="F24" s="104" t="s">
        <v>11</v>
      </c>
    </row>
    <row r="25" spans="2:8" ht="30">
      <c r="C25" s="146" t="s">
        <v>99</v>
      </c>
      <c r="D25" s="138">
        <f>+D20*D27</f>
        <v>985.01340519297605</v>
      </c>
      <c r="E25" s="139">
        <f>+D25*E9</f>
        <v>788.01072415438091</v>
      </c>
      <c r="F25" s="139">
        <f>+D25*E10</f>
        <v>197.00268103859523</v>
      </c>
    </row>
    <row r="27" spans="2:8">
      <c r="C27" s="137" t="s">
        <v>15</v>
      </c>
      <c r="D27" s="140">
        <v>0.35</v>
      </c>
    </row>
    <row r="30" spans="2:8" ht="18.75">
      <c r="C30" s="141" t="s">
        <v>16</v>
      </c>
      <c r="D30" s="141" t="s">
        <v>17</v>
      </c>
      <c r="E30" s="141" t="s">
        <v>18</v>
      </c>
      <c r="F30" s="141" t="s">
        <v>19</v>
      </c>
      <c r="G30" s="141" t="s">
        <v>20</v>
      </c>
      <c r="H30" s="141" t="s">
        <v>9</v>
      </c>
    </row>
    <row r="31" spans="2:8">
      <c r="B31" s="104" t="s">
        <v>21</v>
      </c>
      <c r="C31" s="136">
        <v>0.1</v>
      </c>
      <c r="D31" s="136">
        <v>0.15</v>
      </c>
      <c r="E31" s="136">
        <v>0.2</v>
      </c>
      <c r="F31" s="136">
        <v>0.25</v>
      </c>
      <c r="G31" s="136">
        <v>0.3</v>
      </c>
      <c r="H31" s="142">
        <f>SUM(C31:G31)</f>
        <v>1</v>
      </c>
    </row>
    <row r="32" spans="2:8">
      <c r="B32" s="104" t="s">
        <v>22</v>
      </c>
      <c r="C32" s="143">
        <f>+C31*$D$3</f>
        <v>395985660.80800003</v>
      </c>
      <c r="D32" s="143">
        <f t="shared" ref="D32:G32" si="0">+D31*$D$3</f>
        <v>593978491.21200001</v>
      </c>
      <c r="E32" s="143">
        <f t="shared" si="0"/>
        <v>791971321.61600006</v>
      </c>
      <c r="F32" s="143">
        <f t="shared" si="0"/>
        <v>989964152.01999998</v>
      </c>
      <c r="G32" s="143">
        <f t="shared" si="0"/>
        <v>1187956982.424</v>
      </c>
      <c r="H32" s="144">
        <f t="shared" ref="H32" si="1">+SUM(C32:G32)</f>
        <v>3959856608.0799999</v>
      </c>
    </row>
    <row r="33" spans="2:8" ht="67.5">
      <c r="B33" s="124" t="s">
        <v>23</v>
      </c>
      <c r="C33" s="89"/>
      <c r="D33" s="89"/>
      <c r="E33" s="89"/>
      <c r="F33" s="89"/>
      <c r="G33" s="89"/>
      <c r="H33" s="123"/>
    </row>
    <row r="35" spans="2:8">
      <c r="B35" s="90" t="s">
        <v>24</v>
      </c>
      <c r="C35" s="91" t="s">
        <v>16</v>
      </c>
      <c r="D35" s="92" t="s">
        <v>17</v>
      </c>
      <c r="E35" s="92" t="s">
        <v>18</v>
      </c>
      <c r="F35" s="92" t="s">
        <v>19</v>
      </c>
      <c r="G35" s="92" t="s">
        <v>20</v>
      </c>
    </row>
    <row r="36" spans="2:8">
      <c r="B36" s="93" t="s">
        <v>25</v>
      </c>
      <c r="C36" s="94" t="e">
        <f>C32/C33</f>
        <v>#DIV/0!</v>
      </c>
      <c r="D36" s="94" t="e">
        <f t="shared" ref="D36:G36" si="2">D32/D33</f>
        <v>#DIV/0!</v>
      </c>
      <c r="E36" s="94" t="e">
        <f t="shared" si="2"/>
        <v>#DIV/0!</v>
      </c>
      <c r="F36" s="94" t="e">
        <f t="shared" si="2"/>
        <v>#DIV/0!</v>
      </c>
      <c r="G36" s="95" t="e">
        <f t="shared" si="2"/>
        <v>#DIV/0!</v>
      </c>
      <c r="H36" s="96"/>
    </row>
    <row r="37" spans="2:8">
      <c r="B37" s="100" t="s">
        <v>26</v>
      </c>
      <c r="C37" s="97" t="e">
        <f>+C36*$E$9</f>
        <v>#DIV/0!</v>
      </c>
      <c r="D37" s="97" t="e">
        <f t="shared" ref="D37:G37" si="3">+D36*$E$9</f>
        <v>#DIV/0!</v>
      </c>
      <c r="E37" s="97" t="e">
        <f t="shared" si="3"/>
        <v>#DIV/0!</v>
      </c>
      <c r="F37" s="97" t="e">
        <f t="shared" si="3"/>
        <v>#DIV/0!</v>
      </c>
      <c r="G37" s="98" t="e">
        <f t="shared" si="3"/>
        <v>#DIV/0!</v>
      </c>
      <c r="H37" s="96"/>
    </row>
    <row r="38" spans="2:8">
      <c r="B38" s="100" t="s">
        <v>27</v>
      </c>
      <c r="C38" s="97" t="e">
        <f>+C36*$E$10</f>
        <v>#DIV/0!</v>
      </c>
      <c r="D38" s="97" t="e">
        <f t="shared" ref="D38:G38" si="4">+D36*$E$10</f>
        <v>#DIV/0!</v>
      </c>
      <c r="E38" s="97" t="e">
        <f t="shared" si="4"/>
        <v>#DIV/0!</v>
      </c>
      <c r="F38" s="97" t="e">
        <f t="shared" si="4"/>
        <v>#DIV/0!</v>
      </c>
      <c r="G38" s="98" t="e">
        <f t="shared" si="4"/>
        <v>#DIV/0!</v>
      </c>
      <c r="H38" s="96"/>
    </row>
    <row r="39" spans="2:8">
      <c r="B39" s="100"/>
      <c r="C39" s="97"/>
      <c r="D39" s="97"/>
      <c r="E39" s="97"/>
      <c r="F39" s="97"/>
      <c r="G39" s="98"/>
      <c r="H39" s="96"/>
    </row>
    <row r="40" spans="2:8">
      <c r="B40" s="93" t="s">
        <v>28</v>
      </c>
      <c r="C40" s="94" t="e">
        <f>+C36*$E$15</f>
        <v>#DIV/0!</v>
      </c>
      <c r="D40" s="94" t="e">
        <f>+D36*$E$15</f>
        <v>#DIV/0!</v>
      </c>
      <c r="E40" s="94" t="e">
        <f t="shared" ref="E40:G40" si="5">+E36*$E$15</f>
        <v>#DIV/0!</v>
      </c>
      <c r="F40" s="94" t="e">
        <f t="shared" si="5"/>
        <v>#DIV/0!</v>
      </c>
      <c r="G40" s="95" t="e">
        <f t="shared" si="5"/>
        <v>#DIV/0!</v>
      </c>
      <c r="H40" s="96"/>
    </row>
    <row r="41" spans="2:8">
      <c r="B41" s="100" t="s">
        <v>29</v>
      </c>
      <c r="C41" s="97" t="e">
        <f>+C40*$E$9</f>
        <v>#DIV/0!</v>
      </c>
      <c r="D41" s="97" t="e">
        <f t="shared" ref="D41:G41" si="6">+D40*$E$9</f>
        <v>#DIV/0!</v>
      </c>
      <c r="E41" s="97" t="e">
        <f t="shared" si="6"/>
        <v>#DIV/0!</v>
      </c>
      <c r="F41" s="97" t="e">
        <f t="shared" si="6"/>
        <v>#DIV/0!</v>
      </c>
      <c r="G41" s="98" t="e">
        <f t="shared" si="6"/>
        <v>#DIV/0!</v>
      </c>
      <c r="H41" s="96"/>
    </row>
    <row r="42" spans="2:8">
      <c r="B42" s="100" t="s">
        <v>30</v>
      </c>
      <c r="C42" s="97" t="e">
        <f>+C40*$E$10</f>
        <v>#DIV/0!</v>
      </c>
      <c r="D42" s="97" t="e">
        <f t="shared" ref="D42:G42" si="7">+D40*$E$10</f>
        <v>#DIV/0!</v>
      </c>
      <c r="E42" s="97" t="e">
        <f t="shared" si="7"/>
        <v>#DIV/0!</v>
      </c>
      <c r="F42" s="97" t="e">
        <f t="shared" si="7"/>
        <v>#DIV/0!</v>
      </c>
      <c r="G42" s="98" t="e">
        <f t="shared" si="7"/>
        <v>#DIV/0!</v>
      </c>
      <c r="H42" s="96"/>
    </row>
    <row r="43" spans="2:8">
      <c r="B43" s="100"/>
      <c r="C43" s="97"/>
      <c r="D43" s="97"/>
      <c r="E43" s="97"/>
      <c r="F43" s="97"/>
      <c r="G43" s="98"/>
      <c r="H43" s="96"/>
    </row>
    <row r="44" spans="2:8">
      <c r="B44" s="93" t="s">
        <v>31</v>
      </c>
      <c r="C44" s="94" t="e">
        <f>+C36*$E$16</f>
        <v>#DIV/0!</v>
      </c>
      <c r="D44" s="94" t="e">
        <f t="shared" ref="D44:G44" si="8">+D36*$E$16</f>
        <v>#DIV/0!</v>
      </c>
      <c r="E44" s="94" t="e">
        <f t="shared" si="8"/>
        <v>#DIV/0!</v>
      </c>
      <c r="F44" s="94" t="e">
        <f t="shared" si="8"/>
        <v>#DIV/0!</v>
      </c>
      <c r="G44" s="95" t="e">
        <f t="shared" si="8"/>
        <v>#DIV/0!</v>
      </c>
      <c r="H44" s="96"/>
    </row>
    <row r="45" spans="2:8">
      <c r="B45" s="100" t="s">
        <v>32</v>
      </c>
      <c r="C45" s="97" t="e">
        <f>+C44*$E$9</f>
        <v>#DIV/0!</v>
      </c>
      <c r="D45" s="97" t="e">
        <f t="shared" ref="D45:G45" si="9">+D44*$E$9</f>
        <v>#DIV/0!</v>
      </c>
      <c r="E45" s="97" t="e">
        <f t="shared" si="9"/>
        <v>#DIV/0!</v>
      </c>
      <c r="F45" s="97" t="e">
        <f t="shared" si="9"/>
        <v>#DIV/0!</v>
      </c>
      <c r="G45" s="98" t="e">
        <f t="shared" si="9"/>
        <v>#DIV/0!</v>
      </c>
      <c r="H45" s="96"/>
    </row>
    <row r="46" spans="2:8">
      <c r="B46" s="100" t="s">
        <v>33</v>
      </c>
      <c r="C46" s="97" t="e">
        <f>+C44*$E$10</f>
        <v>#DIV/0!</v>
      </c>
      <c r="D46" s="97" t="e">
        <f t="shared" ref="D46:G46" si="10">+D44*$E$10</f>
        <v>#DIV/0!</v>
      </c>
      <c r="E46" s="97" t="e">
        <f t="shared" si="10"/>
        <v>#DIV/0!</v>
      </c>
      <c r="F46" s="97" t="e">
        <f t="shared" si="10"/>
        <v>#DIV/0!</v>
      </c>
      <c r="G46" s="98" t="e">
        <f t="shared" si="10"/>
        <v>#DIV/0!</v>
      </c>
      <c r="H46" s="96"/>
    </row>
    <row r="47" spans="2:8">
      <c r="B47" s="100"/>
      <c r="C47" s="97"/>
      <c r="D47" s="97"/>
      <c r="E47" s="97"/>
      <c r="F47" s="97"/>
      <c r="G47" s="98"/>
      <c r="H47" s="96"/>
    </row>
    <row r="48" spans="2:8">
      <c r="B48" s="99" t="s">
        <v>34</v>
      </c>
      <c r="C48" s="94" t="e">
        <f>+C36*$D$27</f>
        <v>#DIV/0!</v>
      </c>
      <c r="D48" s="94" t="e">
        <f t="shared" ref="D48:G48" si="11">+D36*$D$27</f>
        <v>#DIV/0!</v>
      </c>
      <c r="E48" s="94" t="e">
        <f t="shared" si="11"/>
        <v>#DIV/0!</v>
      </c>
      <c r="F48" s="94" t="e">
        <f t="shared" si="11"/>
        <v>#DIV/0!</v>
      </c>
      <c r="G48" s="95" t="e">
        <f t="shared" si="11"/>
        <v>#DIV/0!</v>
      </c>
      <c r="H48" s="96"/>
    </row>
    <row r="49" spans="2:7">
      <c r="B49" s="100" t="s">
        <v>35</v>
      </c>
      <c r="C49" s="97" t="e">
        <f>+C40*$D$27</f>
        <v>#DIV/0!</v>
      </c>
      <c r="D49" s="97" t="e">
        <f t="shared" ref="D49:G49" si="12">+D40*$D$27</f>
        <v>#DIV/0!</v>
      </c>
      <c r="E49" s="97" t="e">
        <f t="shared" si="12"/>
        <v>#DIV/0!</v>
      </c>
      <c r="F49" s="97" t="e">
        <f t="shared" si="12"/>
        <v>#DIV/0!</v>
      </c>
      <c r="G49" s="98" t="e">
        <f t="shared" si="12"/>
        <v>#DIV/0!</v>
      </c>
    </row>
    <row r="50" spans="2:7">
      <c r="B50" s="101" t="s">
        <v>36</v>
      </c>
      <c r="C50" s="102" t="e">
        <f>+C44*$D$27</f>
        <v>#DIV/0!</v>
      </c>
      <c r="D50" s="102" t="e">
        <f t="shared" ref="D50:G50" si="13">+D44*$D$27</f>
        <v>#DIV/0!</v>
      </c>
      <c r="E50" s="102" t="e">
        <f t="shared" si="13"/>
        <v>#DIV/0!</v>
      </c>
      <c r="F50" s="102" t="e">
        <f t="shared" si="13"/>
        <v>#DIV/0!</v>
      </c>
      <c r="G50" s="103" t="e">
        <f t="shared" si="13"/>
        <v>#DIV/0!</v>
      </c>
    </row>
    <row r="53" spans="2:7">
      <c r="B53" s="148" t="s">
        <v>37</v>
      </c>
      <c r="C53" s="148"/>
    </row>
    <row r="54" spans="2:7">
      <c r="B54" s="105" t="s">
        <v>38</v>
      </c>
      <c r="C54" s="106">
        <v>0.2</v>
      </c>
    </row>
    <row r="55" spans="2:7">
      <c r="B55" s="105" t="s">
        <v>39</v>
      </c>
      <c r="C55" s="106">
        <v>0.5</v>
      </c>
    </row>
    <row r="56" spans="2:7">
      <c r="B56" s="105" t="s">
        <v>40</v>
      </c>
      <c r="C56" s="106">
        <v>0.3</v>
      </c>
    </row>
    <row r="59" spans="2:7">
      <c r="B59" s="152" t="s">
        <v>41</v>
      </c>
      <c r="C59" s="91" t="s">
        <v>16</v>
      </c>
      <c r="D59" s="92" t="s">
        <v>17</v>
      </c>
      <c r="E59" s="92" t="s">
        <v>18</v>
      </c>
      <c r="F59" s="92" t="s">
        <v>19</v>
      </c>
      <c r="G59" s="92" t="s">
        <v>20</v>
      </c>
    </row>
    <row r="60" spans="2:7">
      <c r="B60" s="153"/>
      <c r="C60" s="107">
        <f>C32</f>
        <v>395985660.80800003</v>
      </c>
      <c r="D60" s="107">
        <f t="shared" ref="D60:G60" si="14">D32</f>
        <v>593978491.21200001</v>
      </c>
      <c r="E60" s="107">
        <f t="shared" si="14"/>
        <v>791971321.61600006</v>
      </c>
      <c r="F60" s="107">
        <f t="shared" si="14"/>
        <v>989964152.01999998</v>
      </c>
      <c r="G60" s="108">
        <f t="shared" si="14"/>
        <v>1187956982.424</v>
      </c>
    </row>
    <row r="61" spans="2:7">
      <c r="B61" s="93" t="s">
        <v>42</v>
      </c>
      <c r="C61" s="109">
        <f>+C60*$C$54</f>
        <v>79197132.161600009</v>
      </c>
      <c r="D61" s="109">
        <f t="shared" ref="D61:G61" si="15">+D60*$C$54</f>
        <v>118795698.24240001</v>
      </c>
      <c r="E61" s="109">
        <f t="shared" si="15"/>
        <v>158394264.32320002</v>
      </c>
      <c r="F61" s="109">
        <f t="shared" si="15"/>
        <v>197992830.40400001</v>
      </c>
      <c r="G61" s="110">
        <f t="shared" si="15"/>
        <v>237591396.48480001</v>
      </c>
    </row>
    <row r="62" spans="2:7">
      <c r="B62" s="93"/>
      <c r="C62" s="111"/>
      <c r="D62" s="111"/>
      <c r="E62" s="111"/>
      <c r="F62" s="111"/>
      <c r="G62" s="112"/>
    </row>
    <row r="63" spans="2:7">
      <c r="B63" s="93" t="s">
        <v>43</v>
      </c>
      <c r="C63" s="109">
        <f>+C60*$C$55</f>
        <v>197992830.40400001</v>
      </c>
      <c r="D63" s="109">
        <f t="shared" ref="D63:G63" si="16">+D60*$C$55</f>
        <v>296989245.60600001</v>
      </c>
      <c r="E63" s="109">
        <f t="shared" si="16"/>
        <v>395985660.80800003</v>
      </c>
      <c r="F63" s="109">
        <f t="shared" si="16"/>
        <v>494982076.00999999</v>
      </c>
      <c r="G63" s="110">
        <f t="shared" si="16"/>
        <v>593978491.21200001</v>
      </c>
    </row>
    <row r="64" spans="2:7">
      <c r="B64" s="113" t="s">
        <v>44</v>
      </c>
      <c r="C64" s="111">
        <f>+C63*$E$15</f>
        <v>140574909.58684</v>
      </c>
      <c r="D64" s="111">
        <f t="shared" ref="D64:G64" si="17">+D63*$E$15</f>
        <v>210862364.38025999</v>
      </c>
      <c r="E64" s="111">
        <f t="shared" si="17"/>
        <v>281149819.17368001</v>
      </c>
      <c r="F64" s="111">
        <f t="shared" si="17"/>
        <v>351437273.96709996</v>
      </c>
      <c r="G64" s="112">
        <f t="shared" si="17"/>
        <v>421724728.76051998</v>
      </c>
    </row>
    <row r="65" spans="2:7">
      <c r="B65" s="113" t="s">
        <v>45</v>
      </c>
      <c r="C65" s="111">
        <f>+C63*$E$16</f>
        <v>57417920.817160003</v>
      </c>
      <c r="D65" s="111">
        <f t="shared" ref="D65:G65" si="18">+D63*$E$16</f>
        <v>86126881.225740001</v>
      </c>
      <c r="E65" s="111">
        <f t="shared" si="18"/>
        <v>114835841.63432001</v>
      </c>
      <c r="F65" s="111">
        <f t="shared" si="18"/>
        <v>143544802.0429</v>
      </c>
      <c r="G65" s="112">
        <f t="shared" si="18"/>
        <v>172253762.45148</v>
      </c>
    </row>
    <row r="66" spans="2:7">
      <c r="B66" s="113"/>
      <c r="C66" s="111"/>
      <c r="D66" s="111"/>
      <c r="E66" s="111"/>
      <c r="F66" s="111"/>
      <c r="G66" s="112"/>
    </row>
    <row r="67" spans="2:7">
      <c r="B67" s="114" t="s">
        <v>46</v>
      </c>
      <c r="C67" s="109">
        <f>+C60*$C$56</f>
        <v>118795698.24240001</v>
      </c>
      <c r="D67" s="109">
        <f t="shared" ref="D67:G67" si="19">+D60*$C$56</f>
        <v>178193547.36359999</v>
      </c>
      <c r="E67" s="109">
        <f t="shared" si="19"/>
        <v>237591396.48480001</v>
      </c>
      <c r="F67" s="109">
        <f t="shared" si="19"/>
        <v>296989245.60600001</v>
      </c>
      <c r="G67" s="110">
        <f t="shared" si="19"/>
        <v>356387094.72719997</v>
      </c>
    </row>
    <row r="68" spans="2:7">
      <c r="B68" s="115" t="s">
        <v>47</v>
      </c>
      <c r="C68" s="116">
        <f>+C61+C63+C67</f>
        <v>395985660.80800003</v>
      </c>
      <c r="D68" s="116">
        <f t="shared" ref="D68:G68" si="20">+D61+D63+D67</f>
        <v>593978491.21200001</v>
      </c>
      <c r="E68" s="116">
        <f t="shared" si="20"/>
        <v>791971321.61600006</v>
      </c>
      <c r="F68" s="116">
        <f t="shared" si="20"/>
        <v>989964152.01999998</v>
      </c>
      <c r="G68" s="117">
        <f t="shared" si="20"/>
        <v>1187956982.424</v>
      </c>
    </row>
    <row r="69" spans="2:7">
      <c r="B69" s="118"/>
    </row>
    <row r="70" spans="2:7">
      <c r="B70" s="119" t="s">
        <v>48</v>
      </c>
      <c r="C70" s="120" t="e">
        <f>+C63/C36</f>
        <v>#DIV/0!</v>
      </c>
      <c r="D70" s="120" t="e">
        <f>+D63/D36</f>
        <v>#DIV/0!</v>
      </c>
      <c r="E70" s="120" t="e">
        <f>+E63/E36</f>
        <v>#DIV/0!</v>
      </c>
      <c r="F70" s="120" t="e">
        <f>+F63/F36</f>
        <v>#DIV/0!</v>
      </c>
      <c r="G70" s="121" t="e">
        <f>+G63/G36</f>
        <v>#DIV/0!</v>
      </c>
    </row>
    <row r="71" spans="2:7" ht="15.75" thickBot="1">
      <c r="B71" s="122"/>
    </row>
    <row r="72" spans="2:7">
      <c r="B72" s="160" t="s">
        <v>49</v>
      </c>
      <c r="C72" s="163" t="s">
        <v>50</v>
      </c>
    </row>
    <row r="73" spans="2:7">
      <c r="B73" s="161"/>
      <c r="C73" s="164"/>
    </row>
    <row r="74" spans="2:7">
      <c r="B74" s="162" t="s">
        <v>51</v>
      </c>
      <c r="C74" s="164"/>
    </row>
    <row r="75" spans="2:7">
      <c r="B75" s="162"/>
      <c r="C75" s="164"/>
    </row>
    <row r="76" spans="2:7" ht="43.5" customHeight="1">
      <c r="B76" s="166" t="s">
        <v>52</v>
      </c>
      <c r="C76" s="164"/>
    </row>
    <row r="77" spans="2:7" ht="14.45" customHeight="1">
      <c r="B77" s="167"/>
      <c r="C77" s="164"/>
    </row>
    <row r="78" spans="2:7">
      <c r="B78" s="167"/>
      <c r="C78" s="164"/>
    </row>
    <row r="79" spans="2:7" ht="15.75" thickBot="1">
      <c r="B79" s="168"/>
      <c r="C79" s="165"/>
    </row>
    <row r="88" customFormat="1" ht="63.6" customHeight="1"/>
    <row r="90" customFormat="1" ht="45.6" customHeight="1"/>
  </sheetData>
  <sheetProtection algorithmName="SHA-512" hashValue="zsA/tmvUzuuiQpz5lLOINdtVX09LbrNa0Kw38nNT3AWRCn9r0MxZ2YLue4MtR+5d/9NFVFSKnqK/1hWTkzNOwQ==" saltValue="v0ZjMUwFxd4w+SvD52Zq/Q==" spinCount="100000" sheet="1" formatCells="0" formatColumns="0" formatRows="0" insertColumns="0" insertRows="0" insertHyperlinks="0" deleteColumns="0" deleteRows="0" sort="0" autoFilter="0" pivotTables="0"/>
  <mergeCells count="12">
    <mergeCell ref="B72:B73"/>
    <mergeCell ref="B74:B75"/>
    <mergeCell ref="C72:C79"/>
    <mergeCell ref="B76:B79"/>
    <mergeCell ref="D3:D4"/>
    <mergeCell ref="E3:E4"/>
    <mergeCell ref="B53:C53"/>
    <mergeCell ref="C2:C4"/>
    <mergeCell ref="B59:B60"/>
    <mergeCell ref="C8:D8"/>
    <mergeCell ref="C9:D9"/>
    <mergeCell ref="C10:D10"/>
  </mergeCells>
  <dataValidations count="4">
    <dataValidation type="decimal" operator="lessThanOrEqual" allowBlank="1" showInputMessage="1" showErrorMessage="1" errorTitle="Costo Máximo Permitido" error="Supera el costo unitario establecido por atendido de  $1.407.036,50" sqref="C33" xr:uid="{26254330-C1AF-4AD8-994A-9DA207490D43}">
      <formula1>D12</formula1>
    </dataValidation>
    <dataValidation type="decimal" operator="lessThanOrEqual" allowBlank="1" showInputMessage="1" showErrorMessage="1" errorTitle="Costo máximo permitido" error="Supera el costo unitario establecido por atendido de  $1.407.036,50" sqref="D33" xr:uid="{7186E01D-D0AB-4552-9FCD-816CCCD67B2B}">
      <formula1>D12</formula1>
    </dataValidation>
    <dataValidation type="decimal" operator="lessThanOrEqual" allowBlank="1" showInputMessage="1" showErrorMessage="1" errorTitle="Costo Máximo Permitido" error="Supera el costo unitario establecido por atendido de  $1.407.036,50" sqref="E33" xr:uid="{DBE43254-41B3-42A8-8E0E-F7E92DA6C95B}">
      <formula1>D12</formula1>
    </dataValidation>
    <dataValidation type="decimal" operator="lessThanOrEqual" allowBlank="1" showInputMessage="1" showErrorMessage="1" errorTitle="Costo Máximo Permitido" error="Supera el costo unitario establecido por atendido de  $1.407.036,50" sqref="F33:G33" xr:uid="{184B1664-F766-4A81-927E-1C8B4932607F}">
      <formula1>$D$12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140C-82FC-439D-8191-88239C4332D5}">
  <dimension ref="B2:M97"/>
  <sheetViews>
    <sheetView topLeftCell="A86" zoomScale="90" zoomScaleNormal="90" workbookViewId="0">
      <selection activeCell="B94" sqref="B94"/>
    </sheetView>
  </sheetViews>
  <sheetFormatPr baseColWidth="10" defaultColWidth="10.85546875" defaultRowHeight="15"/>
  <cols>
    <col min="2" max="2" width="14.140625" customWidth="1"/>
    <col min="4" max="4" width="40.85546875" customWidth="1"/>
    <col min="8" max="8" width="17.140625" customWidth="1"/>
    <col min="9" max="9" width="16.85546875" customWidth="1"/>
    <col min="10" max="10" width="21.42578125" customWidth="1"/>
    <col min="11" max="11" width="21.5703125" customWidth="1"/>
    <col min="12" max="12" width="14.140625" bestFit="1" customWidth="1"/>
  </cols>
  <sheetData>
    <row r="2" spans="2:13" ht="15.75" thickBot="1"/>
    <row r="3" spans="2:13" ht="25.5" customHeight="1">
      <c r="B3" s="213" t="s">
        <v>53</v>
      </c>
      <c r="C3" s="214"/>
      <c r="D3" s="214"/>
      <c r="E3" s="214"/>
      <c r="F3" s="214"/>
      <c r="G3" s="214"/>
      <c r="H3" s="214"/>
      <c r="I3" s="214"/>
      <c r="J3" s="215"/>
    </row>
    <row r="4" spans="2:13" ht="63.75" thickBot="1">
      <c r="B4" s="78" t="s">
        <v>54</v>
      </c>
      <c r="C4" s="1" t="s">
        <v>55</v>
      </c>
      <c r="D4" s="1" t="s">
        <v>56</v>
      </c>
      <c r="E4" s="1" t="s">
        <v>57</v>
      </c>
      <c r="F4" s="1" t="s">
        <v>58</v>
      </c>
      <c r="G4" s="2" t="s">
        <v>59</v>
      </c>
      <c r="H4" s="3" t="s">
        <v>60</v>
      </c>
      <c r="I4" s="4" t="s">
        <v>61</v>
      </c>
      <c r="J4" s="5" t="s">
        <v>62</v>
      </c>
      <c r="K4" s="5" t="s">
        <v>63</v>
      </c>
      <c r="L4" s="79"/>
      <c r="M4" s="79"/>
    </row>
    <row r="5" spans="2:13" ht="32.25" thickBot="1">
      <c r="B5" s="80" t="s">
        <v>64</v>
      </c>
      <c r="C5" s="6" t="s">
        <v>65</v>
      </c>
      <c r="D5" s="6" t="s">
        <v>66</v>
      </c>
      <c r="E5" s="7">
        <v>0.2</v>
      </c>
      <c r="F5" s="8" t="s">
        <v>67</v>
      </c>
      <c r="G5" s="9">
        <v>1</v>
      </c>
      <c r="H5" s="10">
        <v>0.2</v>
      </c>
      <c r="I5" s="11" t="s">
        <v>68</v>
      </c>
      <c r="J5" s="12">
        <f>+'Oferta económica'!C32*H5</f>
        <v>79197132.161600009</v>
      </c>
      <c r="K5" s="13">
        <f>J5</f>
        <v>79197132.161600009</v>
      </c>
    </row>
    <row r="6" spans="2:13" ht="15.75">
      <c r="B6" s="206" t="e">
        <f>'Oferta económica'!$C$36</f>
        <v>#DIV/0!</v>
      </c>
      <c r="C6" s="208" t="s">
        <v>69</v>
      </c>
      <c r="D6" s="225" t="s">
        <v>70</v>
      </c>
      <c r="E6" s="212">
        <v>0.5</v>
      </c>
      <c r="F6" s="14" t="s">
        <v>71</v>
      </c>
      <c r="G6" s="15">
        <v>0.25</v>
      </c>
      <c r="H6" s="15">
        <v>0.3</v>
      </c>
      <c r="I6" s="16" t="e">
        <f>$B$6*G6</f>
        <v>#DIV/0!</v>
      </c>
      <c r="J6" s="17">
        <f>+'Oferta económica'!C63*H6</f>
        <v>59397849.121200003</v>
      </c>
      <c r="K6" s="204">
        <f>+SUM(J6:J8)</f>
        <v>197992830.40400001</v>
      </c>
    </row>
    <row r="7" spans="2:13" ht="15.75">
      <c r="B7" s="192"/>
      <c r="C7" s="209"/>
      <c r="D7" s="222"/>
      <c r="E7" s="202"/>
      <c r="F7" s="18" t="s">
        <v>72</v>
      </c>
      <c r="G7" s="19">
        <v>0.45</v>
      </c>
      <c r="H7" s="19">
        <v>0.4</v>
      </c>
      <c r="I7" s="20" t="e">
        <f>$B$6*G7</f>
        <v>#DIV/0!</v>
      </c>
      <c r="J7" s="21">
        <f>+'Oferta económica'!C63*H7</f>
        <v>79197132.161600009</v>
      </c>
      <c r="K7" s="205"/>
    </row>
    <row r="8" spans="2:13" ht="55.35" customHeight="1" thickBot="1">
      <c r="B8" s="207"/>
      <c r="C8" s="210"/>
      <c r="D8" s="226"/>
      <c r="E8" s="203"/>
      <c r="F8" s="22" t="s">
        <v>73</v>
      </c>
      <c r="G8" s="23">
        <v>0.3</v>
      </c>
      <c r="H8" s="23">
        <v>0.3</v>
      </c>
      <c r="I8" s="24" t="e">
        <f>$B$6*G8</f>
        <v>#DIV/0!</v>
      </c>
      <c r="J8" s="25">
        <f>+'Oferta económica'!C63*H8</f>
        <v>59397849.121200003</v>
      </c>
      <c r="K8" s="216"/>
    </row>
    <row r="9" spans="2:13" ht="16.5" thickBot="1">
      <c r="B9" s="227" t="e">
        <f>'Oferta económica'!$C$48</f>
        <v>#DIV/0!</v>
      </c>
      <c r="C9" s="228" t="s">
        <v>74</v>
      </c>
      <c r="D9" s="229" t="s">
        <v>75</v>
      </c>
      <c r="E9" s="212">
        <v>0.3</v>
      </c>
      <c r="F9" s="26" t="s">
        <v>76</v>
      </c>
      <c r="G9" s="27">
        <v>0.4</v>
      </c>
      <c r="H9" s="27">
        <v>0.6</v>
      </c>
      <c r="I9" s="28" t="e">
        <f>+$B$9*G9</f>
        <v>#DIV/0!</v>
      </c>
      <c r="J9" s="17">
        <f>+'Oferta económica'!C67*H9</f>
        <v>71277418.945439994</v>
      </c>
      <c r="K9" s="186">
        <f>+J9+J10</f>
        <v>118795698.24239999</v>
      </c>
      <c r="L9" s="219"/>
    </row>
    <row r="10" spans="2:13" ht="81" customHeight="1" thickBot="1">
      <c r="B10" s="197"/>
      <c r="C10" s="199"/>
      <c r="D10" s="230"/>
      <c r="E10" s="203"/>
      <c r="F10" s="29" t="s">
        <v>77</v>
      </c>
      <c r="G10" s="30">
        <v>0.6</v>
      </c>
      <c r="H10" s="30">
        <v>0.4</v>
      </c>
      <c r="I10" s="31" t="e">
        <f>+$B$9*G10</f>
        <v>#DIV/0!</v>
      </c>
      <c r="J10" s="32">
        <f>'Oferta económica'!C67*H10</f>
        <v>47518279.296960004</v>
      </c>
      <c r="K10" s="187"/>
      <c r="L10" s="219"/>
    </row>
    <row r="11" spans="2:13">
      <c r="J11" s="81">
        <f>+SUM(J5:J10)</f>
        <v>395985660.80800003</v>
      </c>
      <c r="K11" s="34"/>
    </row>
    <row r="12" spans="2:13">
      <c r="J12" s="33"/>
      <c r="K12" s="34"/>
    </row>
    <row r="13" spans="2:13" ht="15.75" thickBot="1">
      <c r="J13" s="33"/>
      <c r="K13" s="34"/>
    </row>
    <row r="14" spans="2:13" ht="33.950000000000003" customHeight="1">
      <c r="B14" s="232" t="s">
        <v>78</v>
      </c>
      <c r="C14" s="233"/>
      <c r="D14" s="233"/>
      <c r="E14" s="233"/>
      <c r="F14" s="233"/>
      <c r="G14" s="233"/>
      <c r="H14" s="234"/>
      <c r="J14" s="33"/>
      <c r="K14" s="34"/>
    </row>
    <row r="15" spans="2:13" ht="15.95" customHeight="1">
      <c r="B15" s="223" t="e">
        <f>B6</f>
        <v>#DIV/0!</v>
      </c>
      <c r="C15" s="193" t="s">
        <v>79</v>
      </c>
      <c r="D15" s="222" t="s">
        <v>80</v>
      </c>
      <c r="E15" s="182">
        <v>0.5</v>
      </c>
      <c r="F15" s="184" t="s">
        <v>68</v>
      </c>
      <c r="G15" s="172" t="e">
        <f>+B15/B6</f>
        <v>#DIV/0!</v>
      </c>
      <c r="H15" s="231" t="e">
        <f>K6*G15</f>
        <v>#DIV/0!</v>
      </c>
      <c r="I15" s="35"/>
      <c r="J15" s="34"/>
      <c r="K15" s="36"/>
    </row>
    <row r="16" spans="2:13" ht="49.35" customHeight="1">
      <c r="B16" s="224"/>
      <c r="C16" s="193"/>
      <c r="D16" s="222"/>
      <c r="E16" s="182"/>
      <c r="F16" s="195"/>
      <c r="G16" s="172"/>
      <c r="H16" s="231"/>
      <c r="I16" s="35"/>
      <c r="J16" s="34"/>
    </row>
    <row r="17" spans="2:11" ht="14.45" customHeight="1">
      <c r="B17" s="176"/>
      <c r="C17" s="178" t="s">
        <v>74</v>
      </c>
      <c r="D17" s="220" t="s">
        <v>75</v>
      </c>
      <c r="E17" s="182">
        <v>0.3</v>
      </c>
      <c r="F17" s="184" t="s">
        <v>68</v>
      </c>
      <c r="G17" s="172" t="e">
        <f>+B17/B9</f>
        <v>#DIV/0!</v>
      </c>
      <c r="H17" s="174" t="e">
        <f>K9*G17</f>
        <v>#DIV/0!</v>
      </c>
      <c r="J17" s="37"/>
    </row>
    <row r="18" spans="2:11" ht="70.349999999999994" customHeight="1" thickBot="1">
      <c r="B18" s="177"/>
      <c r="C18" s="179"/>
      <c r="D18" s="221"/>
      <c r="E18" s="183"/>
      <c r="F18" s="185"/>
      <c r="G18" s="173"/>
      <c r="H18" s="175"/>
      <c r="J18" s="37"/>
    </row>
    <row r="19" spans="2:11">
      <c r="J19" s="37"/>
    </row>
    <row r="20" spans="2:11" s="38" customFormat="1"/>
    <row r="21" spans="2:11" ht="15.75" thickBot="1"/>
    <row r="22" spans="2:11" ht="26.25">
      <c r="B22" s="213" t="s">
        <v>81</v>
      </c>
      <c r="C22" s="214"/>
      <c r="D22" s="214"/>
      <c r="E22" s="214"/>
      <c r="F22" s="214"/>
      <c r="G22" s="214"/>
      <c r="H22" s="214"/>
      <c r="I22" s="214"/>
      <c r="J22" s="215"/>
    </row>
    <row r="23" spans="2:11" ht="63.75" thickBot="1">
      <c r="B23" s="39" t="s">
        <v>82</v>
      </c>
      <c r="C23" s="40" t="s">
        <v>55</v>
      </c>
      <c r="D23" s="40" t="s">
        <v>56</v>
      </c>
      <c r="E23" s="40" t="s">
        <v>57</v>
      </c>
      <c r="F23" s="40" t="s">
        <v>58</v>
      </c>
      <c r="G23" s="41" t="s">
        <v>59</v>
      </c>
      <c r="H23" s="42" t="s">
        <v>60</v>
      </c>
      <c r="I23" s="43" t="s">
        <v>83</v>
      </c>
      <c r="J23" s="44" t="s">
        <v>84</v>
      </c>
      <c r="K23" s="5" t="s">
        <v>63</v>
      </c>
    </row>
    <row r="24" spans="2:11" ht="32.25" thickBot="1">
      <c r="B24" s="45" t="s">
        <v>64</v>
      </c>
      <c r="C24" s="46" t="s">
        <v>65</v>
      </c>
      <c r="D24" s="46" t="s">
        <v>66</v>
      </c>
      <c r="E24" s="47">
        <v>0.2</v>
      </c>
      <c r="F24" s="48" t="s">
        <v>67</v>
      </c>
      <c r="G24" s="49">
        <v>1</v>
      </c>
      <c r="H24" s="50">
        <v>0.2</v>
      </c>
      <c r="I24" s="51" t="s">
        <v>68</v>
      </c>
      <c r="J24" s="52">
        <f>'Oferta económica'!D60*'Esquema PxR'!H24</f>
        <v>118795698.24240001</v>
      </c>
      <c r="K24" s="13">
        <f>J24</f>
        <v>118795698.24240001</v>
      </c>
    </row>
    <row r="25" spans="2:11" ht="15.75">
      <c r="B25" s="206" t="e">
        <f>'Oferta económica'!D36</f>
        <v>#DIV/0!</v>
      </c>
      <c r="C25" s="208" t="s">
        <v>69</v>
      </c>
      <c r="D25" s="211" t="s">
        <v>70</v>
      </c>
      <c r="E25" s="212">
        <v>0.5</v>
      </c>
      <c r="F25" s="54" t="s">
        <v>71</v>
      </c>
      <c r="G25" s="55">
        <v>0.25</v>
      </c>
      <c r="H25" s="55">
        <v>0.3</v>
      </c>
      <c r="I25" s="16" t="e">
        <f>B25*G25</f>
        <v>#DIV/0!</v>
      </c>
      <c r="J25" s="88">
        <f>+'Oferta económica'!D63*'Esquema PxR'!H25</f>
        <v>89096773.681799993</v>
      </c>
      <c r="K25" s="204">
        <f>+SUM(J25:J27)</f>
        <v>296989245.60600001</v>
      </c>
    </row>
    <row r="26" spans="2:11" ht="15.75">
      <c r="B26" s="192"/>
      <c r="C26" s="209"/>
      <c r="D26" s="180"/>
      <c r="E26" s="202"/>
      <c r="F26" s="18" t="s">
        <v>72</v>
      </c>
      <c r="G26" s="19">
        <v>0.45</v>
      </c>
      <c r="H26" s="19">
        <v>0.4</v>
      </c>
      <c r="I26" s="56" t="e">
        <f>B25*G26</f>
        <v>#DIV/0!</v>
      </c>
      <c r="J26" s="21">
        <f>'Oferta económica'!D63*'Esquema PxR'!H26</f>
        <v>118795698.24240001</v>
      </c>
      <c r="K26" s="205"/>
    </row>
    <row r="27" spans="2:11" ht="54.6" customHeight="1" thickBot="1">
      <c r="B27" s="207"/>
      <c r="C27" s="210"/>
      <c r="D27" s="181"/>
      <c r="E27" s="203"/>
      <c r="F27" s="22" t="s">
        <v>73</v>
      </c>
      <c r="G27" s="23">
        <v>0.3</v>
      </c>
      <c r="H27" s="23">
        <v>0.3</v>
      </c>
      <c r="I27" s="31" t="e">
        <f>B25*G27</f>
        <v>#DIV/0!</v>
      </c>
      <c r="J27" s="25">
        <f>+'Oferta económica'!D63*'Esquema PxR'!H27</f>
        <v>89096773.681799993</v>
      </c>
      <c r="K27" s="216"/>
    </row>
    <row r="28" spans="2:11" ht="16.5" thickBot="1">
      <c r="B28" s="196" t="e">
        <f>'Oferta económica'!E48</f>
        <v>#DIV/0!</v>
      </c>
      <c r="C28" s="198" t="s">
        <v>74</v>
      </c>
      <c r="D28" s="200" t="s">
        <v>75</v>
      </c>
      <c r="E28" s="202">
        <v>0.3</v>
      </c>
      <c r="F28" s="57" t="s">
        <v>76</v>
      </c>
      <c r="G28" s="58">
        <v>0.4</v>
      </c>
      <c r="H28" s="58">
        <v>0.6</v>
      </c>
      <c r="I28" s="82" t="e">
        <f>B28*G28</f>
        <v>#DIV/0!</v>
      </c>
      <c r="J28" s="88">
        <f>+'Oferta económica'!D67*'Esquema PxR'!H28</f>
        <v>106916128.41815999</v>
      </c>
      <c r="K28" s="186">
        <f>+J28+J29</f>
        <v>178193547.36359999</v>
      </c>
    </row>
    <row r="29" spans="2:11" ht="65.45" customHeight="1" thickBot="1">
      <c r="B29" s="197"/>
      <c r="C29" s="199"/>
      <c r="D29" s="201"/>
      <c r="E29" s="203"/>
      <c r="F29" s="29" t="s">
        <v>77</v>
      </c>
      <c r="G29" s="30">
        <v>0.6</v>
      </c>
      <c r="H29" s="30">
        <v>0.4</v>
      </c>
      <c r="I29" s="31" t="e">
        <f>B28*G29</f>
        <v>#DIV/0!</v>
      </c>
      <c r="J29" s="59">
        <f>+'Oferta económica'!D67*'Esquema PxR'!H29</f>
        <v>71277418.945439994</v>
      </c>
      <c r="K29" s="187"/>
    </row>
    <row r="30" spans="2:11">
      <c r="J30" s="60">
        <f>+SUM(J24:J29)</f>
        <v>593978491.21199989</v>
      </c>
    </row>
    <row r="31" spans="2:11">
      <c r="J31" s="61"/>
    </row>
    <row r="32" spans="2:11" ht="15.75" thickBot="1">
      <c r="J32" s="61"/>
    </row>
    <row r="33" spans="2:11" ht="29.1" customHeight="1">
      <c r="B33" s="188" t="s">
        <v>85</v>
      </c>
      <c r="C33" s="189"/>
      <c r="D33" s="189"/>
      <c r="E33" s="189"/>
      <c r="F33" s="189"/>
      <c r="G33" s="189"/>
      <c r="H33" s="190"/>
      <c r="J33" s="61"/>
    </row>
    <row r="34" spans="2:11">
      <c r="B34" s="191" t="e">
        <f>B25</f>
        <v>#DIV/0!</v>
      </c>
      <c r="C34" s="193" t="s">
        <v>79</v>
      </c>
      <c r="D34" s="194" t="s">
        <v>80</v>
      </c>
      <c r="E34" s="182">
        <v>0.5</v>
      </c>
      <c r="F34" s="184" t="s">
        <v>68</v>
      </c>
      <c r="G34" s="172" t="e">
        <f>+B34/B25</f>
        <v>#DIV/0!</v>
      </c>
      <c r="H34" s="174" t="e">
        <f>K25*G34</f>
        <v>#DIV/0!</v>
      </c>
      <c r="J34" s="61"/>
    </row>
    <row r="35" spans="2:11" ht="50.45" customHeight="1">
      <c r="B35" s="192"/>
      <c r="C35" s="193"/>
      <c r="D35" s="194"/>
      <c r="E35" s="182"/>
      <c r="F35" s="195"/>
      <c r="G35" s="172"/>
      <c r="H35" s="174"/>
      <c r="J35" s="61"/>
    </row>
    <row r="36" spans="2:11">
      <c r="B36" s="176"/>
      <c r="C36" s="178" t="s">
        <v>74</v>
      </c>
      <c r="D36" s="180" t="s">
        <v>75</v>
      </c>
      <c r="E36" s="182">
        <v>0.3</v>
      </c>
      <c r="F36" s="184" t="s">
        <v>68</v>
      </c>
      <c r="G36" s="172" t="e">
        <f>+B36/B28</f>
        <v>#DIV/0!</v>
      </c>
      <c r="H36" s="174" t="e">
        <f>K28*G36</f>
        <v>#DIV/0!</v>
      </c>
      <c r="J36" s="61"/>
    </row>
    <row r="37" spans="2:11" ht="67.5" customHeight="1" thickBot="1">
      <c r="B37" s="177"/>
      <c r="C37" s="179"/>
      <c r="D37" s="181"/>
      <c r="E37" s="183"/>
      <c r="F37" s="185"/>
      <c r="G37" s="173"/>
      <c r="H37" s="175"/>
      <c r="J37" s="61"/>
    </row>
    <row r="38" spans="2:11">
      <c r="J38" s="61"/>
    </row>
    <row r="39" spans="2:11" s="38" customFormat="1">
      <c r="J39" s="62"/>
    </row>
    <row r="40" spans="2:11" ht="15.75" thickBot="1"/>
    <row r="41" spans="2:11" ht="26.25">
      <c r="B41" s="213" t="s">
        <v>86</v>
      </c>
      <c r="C41" s="214"/>
      <c r="D41" s="214"/>
      <c r="E41" s="214"/>
      <c r="F41" s="214"/>
      <c r="G41" s="214"/>
      <c r="H41" s="214"/>
      <c r="I41" s="214"/>
      <c r="J41" s="215"/>
    </row>
    <row r="42" spans="2:11" ht="63.75" thickBot="1">
      <c r="B42" s="39" t="s">
        <v>82</v>
      </c>
      <c r="C42" s="40" t="s">
        <v>55</v>
      </c>
      <c r="D42" s="40" t="s">
        <v>56</v>
      </c>
      <c r="E42" s="40" t="s">
        <v>57</v>
      </c>
      <c r="F42" s="40" t="s">
        <v>58</v>
      </c>
      <c r="G42" s="41" t="s">
        <v>59</v>
      </c>
      <c r="H42" s="42" t="s">
        <v>60</v>
      </c>
      <c r="I42" s="43" t="s">
        <v>87</v>
      </c>
      <c r="J42" s="44" t="s">
        <v>88</v>
      </c>
      <c r="K42" s="44" t="s">
        <v>63</v>
      </c>
    </row>
    <row r="43" spans="2:11" ht="32.25" thickBot="1">
      <c r="B43" s="45" t="s">
        <v>64</v>
      </c>
      <c r="C43" s="46" t="s">
        <v>65</v>
      </c>
      <c r="D43" s="46" t="s">
        <v>66</v>
      </c>
      <c r="E43" s="63">
        <v>0.2</v>
      </c>
      <c r="F43" s="64" t="s">
        <v>67</v>
      </c>
      <c r="G43" s="65">
        <v>1</v>
      </c>
      <c r="H43" s="66">
        <v>0.2</v>
      </c>
      <c r="I43" s="51" t="s">
        <v>68</v>
      </c>
      <c r="J43" s="52">
        <f>'Oferta económica'!E60*'Esquema PxR'!H43</f>
        <v>158394264.32320002</v>
      </c>
      <c r="K43" s="67">
        <f>J43</f>
        <v>158394264.32320002</v>
      </c>
    </row>
    <row r="44" spans="2:11" ht="16.5" thickBot="1">
      <c r="B44" s="206" t="e">
        <f>'Oferta económica'!E36</f>
        <v>#DIV/0!</v>
      </c>
      <c r="C44" s="208" t="s">
        <v>69</v>
      </c>
      <c r="D44" s="211" t="s">
        <v>70</v>
      </c>
      <c r="E44" s="212">
        <v>0.5</v>
      </c>
      <c r="F44" s="14" t="s">
        <v>71</v>
      </c>
      <c r="G44" s="15">
        <v>0.25</v>
      </c>
      <c r="H44" s="15">
        <v>0.3</v>
      </c>
      <c r="I44" s="16" t="e">
        <f>B44*G44</f>
        <v>#DIV/0!</v>
      </c>
      <c r="J44" s="17">
        <f>+'Oferta económica'!$E$63*'Esquema PxR'!H44</f>
        <v>118795698.24240001</v>
      </c>
      <c r="K44" s="204">
        <f>+SUM(J44:J46)</f>
        <v>395985660.80800003</v>
      </c>
    </row>
    <row r="45" spans="2:11" ht="16.5" thickBot="1">
      <c r="B45" s="192"/>
      <c r="C45" s="209"/>
      <c r="D45" s="180"/>
      <c r="E45" s="202"/>
      <c r="F45" s="18" t="s">
        <v>72</v>
      </c>
      <c r="G45" s="19">
        <v>0.45</v>
      </c>
      <c r="H45" s="19">
        <v>0.4</v>
      </c>
      <c r="I45" s="56" t="e">
        <f>B44*G45</f>
        <v>#DIV/0!</v>
      </c>
      <c r="J45" s="17">
        <f>+'Oferta económica'!$E$63*'Esquema PxR'!H45</f>
        <v>158394264.32320002</v>
      </c>
      <c r="K45" s="205"/>
    </row>
    <row r="46" spans="2:11" ht="57" customHeight="1" thickBot="1">
      <c r="B46" s="217"/>
      <c r="C46" s="209"/>
      <c r="D46" s="218"/>
      <c r="E46" s="202"/>
      <c r="F46" s="68" t="s">
        <v>73</v>
      </c>
      <c r="G46" s="69">
        <v>0.3</v>
      </c>
      <c r="H46" s="69">
        <v>0.3</v>
      </c>
      <c r="I46" s="83" t="e">
        <f>B44*G46</f>
        <v>#DIV/0!</v>
      </c>
      <c r="J46" s="17">
        <f>+'Oferta económica'!$E$63*'Esquema PxR'!H46</f>
        <v>118795698.24240001</v>
      </c>
      <c r="K46" s="205"/>
    </row>
    <row r="47" spans="2:11" ht="16.5" thickBot="1">
      <c r="B47" s="227" t="e">
        <f>'Oferta económica'!E48</f>
        <v>#DIV/0!</v>
      </c>
      <c r="C47" s="228" t="s">
        <v>74</v>
      </c>
      <c r="D47" s="235" t="s">
        <v>75</v>
      </c>
      <c r="E47" s="212">
        <v>0.3</v>
      </c>
      <c r="F47" s="26" t="s">
        <v>76</v>
      </c>
      <c r="G47" s="27">
        <v>0.4</v>
      </c>
      <c r="H47" s="27">
        <v>0.6</v>
      </c>
      <c r="I47" s="28" t="e">
        <f>B47*G47</f>
        <v>#DIV/0!</v>
      </c>
      <c r="J47" s="88">
        <f>+'Oferta económica'!$E$67*'Esquema PxR'!H47</f>
        <v>142554837.89087999</v>
      </c>
      <c r="K47" s="186">
        <f>+J47+J48</f>
        <v>237591396.48479998</v>
      </c>
    </row>
    <row r="48" spans="2:11" ht="68.45" customHeight="1" thickBot="1">
      <c r="B48" s="197"/>
      <c r="C48" s="199"/>
      <c r="D48" s="201"/>
      <c r="E48" s="203"/>
      <c r="F48" s="29" t="s">
        <v>77</v>
      </c>
      <c r="G48" s="30">
        <v>0.6</v>
      </c>
      <c r="H48" s="30">
        <v>0.4</v>
      </c>
      <c r="I48" s="31" t="e">
        <f>B47*G48</f>
        <v>#DIV/0!</v>
      </c>
      <c r="J48" s="25">
        <f>+'Oferta económica'!$E$67*'Esquema PxR'!H48</f>
        <v>95036558.593920007</v>
      </c>
      <c r="K48" s="187"/>
    </row>
    <row r="49" spans="2:11">
      <c r="J49" s="60">
        <f>+SUM(J43:J48)</f>
        <v>791971321.61600006</v>
      </c>
    </row>
    <row r="50" spans="2:11">
      <c r="J50" s="61"/>
    </row>
    <row r="51" spans="2:11" ht="15.75" thickBot="1">
      <c r="J51" s="61"/>
    </row>
    <row r="52" spans="2:11" ht="30.6" customHeight="1">
      <c r="B52" s="188" t="s">
        <v>89</v>
      </c>
      <c r="C52" s="189"/>
      <c r="D52" s="189"/>
      <c r="E52" s="189"/>
      <c r="F52" s="189"/>
      <c r="G52" s="189"/>
      <c r="H52" s="190"/>
      <c r="J52" s="61"/>
    </row>
    <row r="53" spans="2:11">
      <c r="B53" s="191" t="e">
        <f>B44</f>
        <v>#DIV/0!</v>
      </c>
      <c r="C53" s="193" t="s">
        <v>79</v>
      </c>
      <c r="D53" s="194" t="s">
        <v>80</v>
      </c>
      <c r="E53" s="182">
        <v>0.5</v>
      </c>
      <c r="F53" s="184" t="s">
        <v>68</v>
      </c>
      <c r="G53" s="172" t="e">
        <f>+B53/B44</f>
        <v>#DIV/0!</v>
      </c>
      <c r="H53" s="174" t="e">
        <f>K44*G53</f>
        <v>#DIV/0!</v>
      </c>
      <c r="J53" s="61"/>
    </row>
    <row r="54" spans="2:11" ht="51" customHeight="1">
      <c r="B54" s="192"/>
      <c r="C54" s="193"/>
      <c r="D54" s="194"/>
      <c r="E54" s="182"/>
      <c r="F54" s="195"/>
      <c r="G54" s="172"/>
      <c r="H54" s="174"/>
      <c r="J54" s="61"/>
    </row>
    <row r="55" spans="2:11">
      <c r="B55" s="176"/>
      <c r="C55" s="178" t="s">
        <v>74</v>
      </c>
      <c r="D55" s="180" t="s">
        <v>75</v>
      </c>
      <c r="E55" s="182">
        <v>0.3</v>
      </c>
      <c r="F55" s="184" t="s">
        <v>68</v>
      </c>
      <c r="G55" s="172" t="e">
        <f>+B55/B47</f>
        <v>#DIV/0!</v>
      </c>
      <c r="H55" s="174" t="e">
        <f>K47*G55</f>
        <v>#DIV/0!</v>
      </c>
      <c r="J55" s="61"/>
    </row>
    <row r="56" spans="2:11" ht="72.599999999999994" customHeight="1" thickBot="1">
      <c r="B56" s="177"/>
      <c r="C56" s="179"/>
      <c r="D56" s="181"/>
      <c r="E56" s="183"/>
      <c r="F56" s="185"/>
      <c r="G56" s="173"/>
      <c r="H56" s="175"/>
      <c r="J56" s="61"/>
    </row>
    <row r="58" spans="2:11" s="38" customFormat="1"/>
    <row r="59" spans="2:11" ht="15.75" thickBot="1"/>
    <row r="60" spans="2:11" ht="27" thickBot="1">
      <c r="B60" s="213" t="s">
        <v>90</v>
      </c>
      <c r="C60" s="214"/>
      <c r="D60" s="214"/>
      <c r="E60" s="214"/>
      <c r="F60" s="214"/>
      <c r="G60" s="214"/>
      <c r="H60" s="214"/>
      <c r="I60" s="214"/>
      <c r="J60" s="215"/>
    </row>
    <row r="61" spans="2:11" ht="63.75" thickBot="1">
      <c r="B61" s="70" t="s">
        <v>82</v>
      </c>
      <c r="C61" s="71" t="s">
        <v>55</v>
      </c>
      <c r="D61" s="71" t="s">
        <v>56</v>
      </c>
      <c r="E61" s="71" t="s">
        <v>57</v>
      </c>
      <c r="F61" s="71" t="s">
        <v>58</v>
      </c>
      <c r="G61" s="72" t="s">
        <v>59</v>
      </c>
      <c r="H61" s="53" t="s">
        <v>60</v>
      </c>
      <c r="I61" s="73" t="s">
        <v>91</v>
      </c>
      <c r="J61" s="74" t="s">
        <v>92</v>
      </c>
      <c r="K61" s="44" t="s">
        <v>63</v>
      </c>
    </row>
    <row r="62" spans="2:11" ht="32.25" thickBot="1">
      <c r="B62" s="45" t="s">
        <v>64</v>
      </c>
      <c r="C62" s="46" t="s">
        <v>65</v>
      </c>
      <c r="D62" s="46" t="s">
        <v>66</v>
      </c>
      <c r="E62" s="63">
        <v>0.2</v>
      </c>
      <c r="F62" s="64" t="s">
        <v>67</v>
      </c>
      <c r="G62" s="65">
        <v>1</v>
      </c>
      <c r="H62" s="66">
        <v>0.2</v>
      </c>
      <c r="I62" s="51" t="s">
        <v>68</v>
      </c>
      <c r="J62" s="52">
        <f>+'Oferta económica'!F60*'Esquema PxR'!H62</f>
        <v>197992830.40400001</v>
      </c>
      <c r="K62" s="67">
        <f>J62</f>
        <v>197992830.40400001</v>
      </c>
    </row>
    <row r="63" spans="2:11" ht="16.5" thickBot="1">
      <c r="B63" s="206" t="e">
        <f>'Oferta económica'!F36</f>
        <v>#DIV/0!</v>
      </c>
      <c r="C63" s="208" t="s">
        <v>69</v>
      </c>
      <c r="D63" s="211" t="s">
        <v>70</v>
      </c>
      <c r="E63" s="212">
        <v>0.5</v>
      </c>
      <c r="F63" s="14" t="s">
        <v>71</v>
      </c>
      <c r="G63" s="15">
        <v>0.25</v>
      </c>
      <c r="H63" s="15">
        <v>0.3</v>
      </c>
      <c r="I63" s="16" t="e">
        <f>$B$63*G63</f>
        <v>#DIV/0!</v>
      </c>
      <c r="J63" s="17">
        <f>+'Oferta económica'!$F$63*'Esquema PxR'!H63</f>
        <v>148494622.803</v>
      </c>
      <c r="K63" s="204">
        <f>+SUM(J63:J65)</f>
        <v>494982076.00999999</v>
      </c>
    </row>
    <row r="64" spans="2:11" ht="16.5" thickBot="1">
      <c r="B64" s="192"/>
      <c r="C64" s="209"/>
      <c r="D64" s="180"/>
      <c r="E64" s="202"/>
      <c r="F64" s="18" t="s">
        <v>72</v>
      </c>
      <c r="G64" s="19">
        <v>0.45</v>
      </c>
      <c r="H64" s="19">
        <v>0.4</v>
      </c>
      <c r="I64" s="16" t="e">
        <f t="shared" ref="I64:I65" si="0">$B$63*G64</f>
        <v>#DIV/0!</v>
      </c>
      <c r="J64" s="17">
        <f>+'Oferta económica'!$F$63*'Esquema PxR'!H64</f>
        <v>197992830.40400001</v>
      </c>
      <c r="K64" s="205"/>
    </row>
    <row r="65" spans="2:11" ht="54.6" customHeight="1" thickBot="1">
      <c r="B65" s="207"/>
      <c r="C65" s="210"/>
      <c r="D65" s="181"/>
      <c r="E65" s="203"/>
      <c r="F65" s="22" t="s">
        <v>73</v>
      </c>
      <c r="G65" s="23">
        <v>0.3</v>
      </c>
      <c r="H65" s="23">
        <v>0.3</v>
      </c>
      <c r="I65" s="28" t="e">
        <f t="shared" si="0"/>
        <v>#DIV/0!</v>
      </c>
      <c r="J65" s="17">
        <f>+'Oferta económica'!$F$63*'Esquema PxR'!H65</f>
        <v>148494622.803</v>
      </c>
      <c r="K65" s="205"/>
    </row>
    <row r="66" spans="2:11" ht="16.5" thickBot="1">
      <c r="B66" s="196" t="e">
        <f>'Oferta económica'!F48</f>
        <v>#DIV/0!</v>
      </c>
      <c r="C66" s="198" t="s">
        <v>74</v>
      </c>
      <c r="D66" s="200" t="s">
        <v>75</v>
      </c>
      <c r="E66" s="202">
        <v>0.3</v>
      </c>
      <c r="F66" s="57" t="s">
        <v>76</v>
      </c>
      <c r="G66" s="58">
        <v>0.4</v>
      </c>
      <c r="H66" s="75">
        <v>0.6</v>
      </c>
      <c r="I66" s="87" t="e">
        <f>$B$66*G66</f>
        <v>#DIV/0!</v>
      </c>
      <c r="J66" s="88">
        <f>+'Oferta económica'!$F$67*'Esquema PxR'!H66</f>
        <v>178193547.36359999</v>
      </c>
      <c r="K66" s="186">
        <f>+J66+J67</f>
        <v>296989245.60600001</v>
      </c>
    </row>
    <row r="67" spans="2:11" ht="72" customHeight="1" thickBot="1">
      <c r="B67" s="197"/>
      <c r="C67" s="199"/>
      <c r="D67" s="201"/>
      <c r="E67" s="203"/>
      <c r="F67" s="29" t="s">
        <v>77</v>
      </c>
      <c r="G67" s="30">
        <v>0.6</v>
      </c>
      <c r="H67" s="76">
        <v>0.4</v>
      </c>
      <c r="I67" s="85" t="e">
        <f>$B$66*G67</f>
        <v>#DIV/0!</v>
      </c>
      <c r="J67" s="25">
        <f>+'Oferta económica'!$F$67*'Esquema PxR'!H67</f>
        <v>118795698.24240001</v>
      </c>
      <c r="K67" s="187"/>
    </row>
    <row r="68" spans="2:11">
      <c r="J68" s="60">
        <f>+SUM(J62:J67)</f>
        <v>989964152.0200001</v>
      </c>
    </row>
    <row r="69" spans="2:11" ht="15.75" thickBot="1">
      <c r="J69" s="61"/>
    </row>
    <row r="70" spans="2:11" ht="35.1" customHeight="1">
      <c r="B70" s="188" t="s">
        <v>93</v>
      </c>
      <c r="C70" s="189"/>
      <c r="D70" s="189"/>
      <c r="E70" s="189"/>
      <c r="F70" s="189"/>
      <c r="G70" s="189"/>
      <c r="H70" s="190"/>
      <c r="J70" s="61"/>
    </row>
    <row r="71" spans="2:11">
      <c r="B71" s="191" t="e">
        <f>B63</f>
        <v>#DIV/0!</v>
      </c>
      <c r="C71" s="193" t="s">
        <v>79</v>
      </c>
      <c r="D71" s="194" t="s">
        <v>80</v>
      </c>
      <c r="E71" s="182">
        <v>0.5</v>
      </c>
      <c r="F71" s="184" t="s">
        <v>68</v>
      </c>
      <c r="G71" s="172" t="e">
        <f>+B71/B63</f>
        <v>#DIV/0!</v>
      </c>
      <c r="H71" s="174" t="e">
        <f>K63*G71</f>
        <v>#DIV/0!</v>
      </c>
      <c r="J71" s="61"/>
    </row>
    <row r="72" spans="2:11" ht="48" customHeight="1">
      <c r="B72" s="192"/>
      <c r="C72" s="193"/>
      <c r="D72" s="194"/>
      <c r="E72" s="182"/>
      <c r="F72" s="195"/>
      <c r="G72" s="172"/>
      <c r="H72" s="174"/>
      <c r="J72" s="61"/>
    </row>
    <row r="73" spans="2:11">
      <c r="B73" s="176"/>
      <c r="C73" s="178" t="s">
        <v>74</v>
      </c>
      <c r="D73" s="180" t="s">
        <v>75</v>
      </c>
      <c r="E73" s="182">
        <v>0.3</v>
      </c>
      <c r="F73" s="184" t="s">
        <v>68</v>
      </c>
      <c r="G73" s="172" t="e">
        <f>+B73/B66</f>
        <v>#DIV/0!</v>
      </c>
      <c r="H73" s="174" t="e">
        <f>K66*G73</f>
        <v>#DIV/0!</v>
      </c>
      <c r="J73" s="61"/>
    </row>
    <row r="74" spans="2:11" ht="66.599999999999994" customHeight="1" thickBot="1">
      <c r="B74" s="177"/>
      <c r="C74" s="179"/>
      <c r="D74" s="181"/>
      <c r="E74" s="183"/>
      <c r="F74" s="185"/>
      <c r="G74" s="173"/>
      <c r="H74" s="175"/>
      <c r="J74" s="61"/>
    </row>
    <row r="75" spans="2:11">
      <c r="J75" s="61"/>
    </row>
    <row r="76" spans="2:11" s="38" customFormat="1">
      <c r="J76" s="62"/>
    </row>
    <row r="77" spans="2:11" ht="15.75" thickBot="1"/>
    <row r="78" spans="2:11" ht="27" thickBot="1">
      <c r="B78" s="213" t="s">
        <v>94</v>
      </c>
      <c r="C78" s="214"/>
      <c r="D78" s="214"/>
      <c r="E78" s="214"/>
      <c r="F78" s="214"/>
      <c r="G78" s="214"/>
      <c r="H78" s="214"/>
      <c r="I78" s="214"/>
      <c r="J78" s="215"/>
    </row>
    <row r="79" spans="2:11" ht="63.75" thickBot="1">
      <c r="B79" s="70" t="s">
        <v>82</v>
      </c>
      <c r="C79" s="71" t="s">
        <v>55</v>
      </c>
      <c r="D79" s="71" t="s">
        <v>56</v>
      </c>
      <c r="E79" s="71" t="s">
        <v>57</v>
      </c>
      <c r="F79" s="71" t="s">
        <v>58</v>
      </c>
      <c r="G79" s="72" t="s">
        <v>59</v>
      </c>
      <c r="H79" s="53" t="s">
        <v>60</v>
      </c>
      <c r="I79" s="73" t="s">
        <v>95</v>
      </c>
      <c r="J79" s="74" t="s">
        <v>96</v>
      </c>
      <c r="K79" s="44" t="s">
        <v>63</v>
      </c>
    </row>
    <row r="80" spans="2:11" ht="32.25" thickBot="1">
      <c r="B80" s="45" t="s">
        <v>64</v>
      </c>
      <c r="C80" s="46" t="s">
        <v>65</v>
      </c>
      <c r="D80" s="46" t="s">
        <v>66</v>
      </c>
      <c r="E80" s="63">
        <v>0.2</v>
      </c>
      <c r="F80" s="64" t="s">
        <v>67</v>
      </c>
      <c r="G80" s="65">
        <v>1</v>
      </c>
      <c r="H80" s="66">
        <v>0.2</v>
      </c>
      <c r="I80" s="51" t="s">
        <v>68</v>
      </c>
      <c r="J80" s="52">
        <f>+'Oferta económica'!G60*'Esquema PxR'!H80</f>
        <v>237591396.48480001</v>
      </c>
      <c r="K80" s="67">
        <f>J80</f>
        <v>237591396.48480001</v>
      </c>
    </row>
    <row r="81" spans="2:11" ht="16.5" thickBot="1">
      <c r="B81" s="206" t="e">
        <f>'Oferta económica'!G36</f>
        <v>#DIV/0!</v>
      </c>
      <c r="C81" s="208" t="s">
        <v>69</v>
      </c>
      <c r="D81" s="211" t="s">
        <v>70</v>
      </c>
      <c r="E81" s="212">
        <v>0.5</v>
      </c>
      <c r="F81" s="14" t="s">
        <v>71</v>
      </c>
      <c r="G81" s="15">
        <v>0.25</v>
      </c>
      <c r="H81" s="15">
        <v>0.3</v>
      </c>
      <c r="I81" s="16" t="e">
        <f>$B$81*G81</f>
        <v>#DIV/0!</v>
      </c>
      <c r="J81" s="17">
        <f>+'Oferta económica'!$G$63*'Esquema PxR'!H81</f>
        <v>178193547.36359999</v>
      </c>
      <c r="K81" s="204">
        <f>+SUM(J81:J83)</f>
        <v>593978491.21200001</v>
      </c>
    </row>
    <row r="82" spans="2:11" ht="16.5" thickBot="1">
      <c r="B82" s="192"/>
      <c r="C82" s="209"/>
      <c r="D82" s="180"/>
      <c r="E82" s="202"/>
      <c r="F82" s="18" t="s">
        <v>72</v>
      </c>
      <c r="G82" s="19">
        <v>0.45</v>
      </c>
      <c r="H82" s="19">
        <v>0.4</v>
      </c>
      <c r="I82" s="16" t="e">
        <f t="shared" ref="I82:I83" si="1">$B$81*G82</f>
        <v>#DIV/0!</v>
      </c>
      <c r="J82" s="17">
        <f>+'Oferta económica'!$G$63*'Esquema PxR'!H82</f>
        <v>237591396.48480001</v>
      </c>
      <c r="K82" s="205"/>
    </row>
    <row r="83" spans="2:11" ht="57.95" customHeight="1" thickBot="1">
      <c r="B83" s="207"/>
      <c r="C83" s="210"/>
      <c r="D83" s="181"/>
      <c r="E83" s="203"/>
      <c r="F83" s="22" t="s">
        <v>73</v>
      </c>
      <c r="G83" s="23">
        <v>0.3</v>
      </c>
      <c r="H83" s="23">
        <v>0.3</v>
      </c>
      <c r="I83" s="28" t="e">
        <f t="shared" si="1"/>
        <v>#DIV/0!</v>
      </c>
      <c r="J83" s="17">
        <f>+'Oferta económica'!$G$63*'Esquema PxR'!H83</f>
        <v>178193547.36359999</v>
      </c>
      <c r="K83" s="205"/>
    </row>
    <row r="84" spans="2:11" ht="16.5" thickBot="1">
      <c r="B84" s="196" t="e">
        <f>'Oferta económica'!G48</f>
        <v>#DIV/0!</v>
      </c>
      <c r="C84" s="198" t="s">
        <v>74</v>
      </c>
      <c r="D84" s="200" t="s">
        <v>75</v>
      </c>
      <c r="E84" s="202">
        <v>0.3</v>
      </c>
      <c r="F84" s="57" t="s">
        <v>76</v>
      </c>
      <c r="G84" s="58">
        <v>0.4</v>
      </c>
      <c r="H84" s="75">
        <v>0.6</v>
      </c>
      <c r="I84" s="84" t="e">
        <f>$B$84*G84</f>
        <v>#DIV/0!</v>
      </c>
      <c r="J84" s="17">
        <f>+'Oferta económica'!$G$67*'Esquema PxR'!H84</f>
        <v>213832256.83631998</v>
      </c>
      <c r="K84" s="186">
        <f>+J84+J85</f>
        <v>356387094.72719997</v>
      </c>
    </row>
    <row r="85" spans="2:11" ht="81.599999999999994" customHeight="1" thickBot="1">
      <c r="B85" s="197"/>
      <c r="C85" s="199"/>
      <c r="D85" s="201"/>
      <c r="E85" s="203"/>
      <c r="F85" s="29" t="s">
        <v>77</v>
      </c>
      <c r="G85" s="30">
        <v>0.6</v>
      </c>
      <c r="H85" s="76">
        <v>0.4</v>
      </c>
      <c r="I85" s="86" t="e">
        <f>$B$84*G85</f>
        <v>#DIV/0!</v>
      </c>
      <c r="J85" s="77">
        <f>+'Oferta económica'!$G$67*'Esquema PxR'!H85</f>
        <v>142554837.89087999</v>
      </c>
      <c r="K85" s="187"/>
    </row>
    <row r="86" spans="2:11">
      <c r="J86" s="60">
        <f>+SUM(J80:J85)</f>
        <v>1187956982.4239998</v>
      </c>
    </row>
    <row r="87" spans="2:11" ht="15.75" thickBot="1"/>
    <row r="88" spans="2:11" ht="34.5" customHeight="1">
      <c r="B88" s="188" t="s">
        <v>97</v>
      </c>
      <c r="C88" s="189"/>
      <c r="D88" s="189"/>
      <c r="E88" s="189"/>
      <c r="F88" s="189"/>
      <c r="G88" s="189"/>
      <c r="H88" s="190"/>
    </row>
    <row r="89" spans="2:11">
      <c r="B89" s="191" t="e">
        <f>B81</f>
        <v>#DIV/0!</v>
      </c>
      <c r="C89" s="193" t="s">
        <v>79</v>
      </c>
      <c r="D89" s="194" t="s">
        <v>80</v>
      </c>
      <c r="E89" s="182">
        <v>0.5</v>
      </c>
      <c r="F89" s="184" t="s">
        <v>68</v>
      </c>
      <c r="G89" s="172" t="e">
        <f>+B89/B81</f>
        <v>#DIV/0!</v>
      </c>
      <c r="H89" s="174" t="e">
        <f>K81*G89</f>
        <v>#DIV/0!</v>
      </c>
    </row>
    <row r="90" spans="2:11" ht="48" customHeight="1">
      <c r="B90" s="192"/>
      <c r="C90" s="193"/>
      <c r="D90" s="194"/>
      <c r="E90" s="182"/>
      <c r="F90" s="195"/>
      <c r="G90" s="172"/>
      <c r="H90" s="174"/>
    </row>
    <row r="91" spans="2:11">
      <c r="B91" s="176"/>
      <c r="C91" s="178" t="s">
        <v>74</v>
      </c>
      <c r="D91" s="180" t="s">
        <v>75</v>
      </c>
      <c r="E91" s="182">
        <v>0.3</v>
      </c>
      <c r="F91" s="184" t="s">
        <v>68</v>
      </c>
      <c r="G91" s="172" t="e">
        <f>+B91/B84</f>
        <v>#DIV/0!</v>
      </c>
      <c r="H91" s="174" t="e">
        <f>K84*G91</f>
        <v>#DIV/0!</v>
      </c>
    </row>
    <row r="92" spans="2:11" ht="76.5" customHeight="1" thickBot="1">
      <c r="B92" s="177"/>
      <c r="C92" s="179"/>
      <c r="D92" s="181"/>
      <c r="E92" s="183"/>
      <c r="F92" s="185"/>
      <c r="G92" s="173"/>
      <c r="H92" s="175"/>
    </row>
    <row r="96" spans="2:11" ht="14.45" customHeight="1">
      <c r="B96" s="170" t="s">
        <v>51</v>
      </c>
      <c r="C96" s="170"/>
      <c r="D96" s="171" t="s">
        <v>50</v>
      </c>
    </row>
    <row r="97" spans="2:4" ht="41.45" customHeight="1">
      <c r="B97" s="170"/>
      <c r="C97" s="170"/>
      <c r="D97" s="171"/>
    </row>
  </sheetData>
  <sheetProtection algorithmName="SHA-512" hashValue="NLD57gDJkE5wEpdy4lZzQiOT8vm5Uqc7baTTbU5a0yFKGKYFHEeRo8HQjk/oILRdg0sfd4eG1WWHL0pfiEdjDQ==" saltValue="8ZmB15mwBKQ25tRjAOeb5w==" spinCount="100000" sheet="1" formatCells="0" formatColumns="0" formatRows="0" insertColumns="0" insertRows="0" insertHyperlinks="0" deleteColumns="0" deleteRows="0" sort="0" autoFilter="0" pivotTables="0"/>
  <mergeCells count="133">
    <mergeCell ref="B81:B83"/>
    <mergeCell ref="C81:C83"/>
    <mergeCell ref="D81:D83"/>
    <mergeCell ref="E81:E83"/>
    <mergeCell ref="B73:B74"/>
    <mergeCell ref="C73:C74"/>
    <mergeCell ref="D73:D74"/>
    <mergeCell ref="B33:H33"/>
    <mergeCell ref="B34:B35"/>
    <mergeCell ref="C34:C35"/>
    <mergeCell ref="B47:B48"/>
    <mergeCell ref="C47:C48"/>
    <mergeCell ref="D47:D48"/>
    <mergeCell ref="E47:E48"/>
    <mergeCell ref="B60:J60"/>
    <mergeCell ref="B55:B56"/>
    <mergeCell ref="C55:C56"/>
    <mergeCell ref="D55:D56"/>
    <mergeCell ref="E55:E56"/>
    <mergeCell ref="F55:F56"/>
    <mergeCell ref="G55:G56"/>
    <mergeCell ref="H55:H56"/>
    <mergeCell ref="G36:G37"/>
    <mergeCell ref="H36:H37"/>
    <mergeCell ref="B3:J3"/>
    <mergeCell ref="B22:J22"/>
    <mergeCell ref="B25:B27"/>
    <mergeCell ref="C25:C27"/>
    <mergeCell ref="D25:D27"/>
    <mergeCell ref="E25:E27"/>
    <mergeCell ref="D6:D8"/>
    <mergeCell ref="B9:B10"/>
    <mergeCell ref="C9:C10"/>
    <mergeCell ref="D9:D10"/>
    <mergeCell ref="B6:B8"/>
    <mergeCell ref="E6:E8"/>
    <mergeCell ref="E9:E10"/>
    <mergeCell ref="C6:C8"/>
    <mergeCell ref="H15:H16"/>
    <mergeCell ref="B14:H14"/>
    <mergeCell ref="K6:K8"/>
    <mergeCell ref="K9:K10"/>
    <mergeCell ref="L9:L10"/>
    <mergeCell ref="B17:B18"/>
    <mergeCell ref="C17:C18"/>
    <mergeCell ref="D17:D18"/>
    <mergeCell ref="E17:E18"/>
    <mergeCell ref="F17:F18"/>
    <mergeCell ref="G17:G18"/>
    <mergeCell ref="H17:H18"/>
    <mergeCell ref="D15:D16"/>
    <mergeCell ref="B15:B16"/>
    <mergeCell ref="C15:C16"/>
    <mergeCell ref="E15:E16"/>
    <mergeCell ref="F15:F16"/>
    <mergeCell ref="G15:G16"/>
    <mergeCell ref="K25:K27"/>
    <mergeCell ref="K28:K29"/>
    <mergeCell ref="K44:K46"/>
    <mergeCell ref="B36:B37"/>
    <mergeCell ref="C36:C37"/>
    <mergeCell ref="D36:D37"/>
    <mergeCell ref="E36:E37"/>
    <mergeCell ref="F36:F37"/>
    <mergeCell ref="D34:D35"/>
    <mergeCell ref="E34:E35"/>
    <mergeCell ref="F34:F35"/>
    <mergeCell ref="G34:G35"/>
    <mergeCell ref="H34:H35"/>
    <mergeCell ref="B28:B29"/>
    <mergeCell ref="C28:C29"/>
    <mergeCell ref="D28:D29"/>
    <mergeCell ref="E28:E29"/>
    <mergeCell ref="B41:J41"/>
    <mergeCell ref="B44:B46"/>
    <mergeCell ref="C44:C46"/>
    <mergeCell ref="D44:D46"/>
    <mergeCell ref="E44:E46"/>
    <mergeCell ref="K47:K48"/>
    <mergeCell ref="B52:H52"/>
    <mergeCell ref="B53:B54"/>
    <mergeCell ref="C53:C54"/>
    <mergeCell ref="D53:D54"/>
    <mergeCell ref="E53:E54"/>
    <mergeCell ref="F53:F54"/>
    <mergeCell ref="G53:G54"/>
    <mergeCell ref="H53:H54"/>
    <mergeCell ref="E73:E74"/>
    <mergeCell ref="F73:F74"/>
    <mergeCell ref="G73:G74"/>
    <mergeCell ref="H73:H74"/>
    <mergeCell ref="K81:K83"/>
    <mergeCell ref="K63:K65"/>
    <mergeCell ref="K66:K67"/>
    <mergeCell ref="B70:H70"/>
    <mergeCell ref="B71:B72"/>
    <mergeCell ref="C71:C72"/>
    <mergeCell ref="D71:D72"/>
    <mergeCell ref="E71:E72"/>
    <mergeCell ref="F71:F72"/>
    <mergeCell ref="G71:G72"/>
    <mergeCell ref="H71:H72"/>
    <mergeCell ref="B63:B65"/>
    <mergeCell ref="C63:C65"/>
    <mergeCell ref="D63:D65"/>
    <mergeCell ref="E63:E65"/>
    <mergeCell ref="B66:B67"/>
    <mergeCell ref="C66:C67"/>
    <mergeCell ref="D66:D67"/>
    <mergeCell ref="E66:E67"/>
    <mergeCell ref="B78:J78"/>
    <mergeCell ref="K84:K85"/>
    <mergeCell ref="B88:H88"/>
    <mergeCell ref="B89:B90"/>
    <mergeCell ref="C89:C90"/>
    <mergeCell ref="D89:D90"/>
    <mergeCell ref="E89:E90"/>
    <mergeCell ref="F89:F90"/>
    <mergeCell ref="G89:G90"/>
    <mergeCell ref="H89:H90"/>
    <mergeCell ref="B84:B85"/>
    <mergeCell ref="C84:C85"/>
    <mergeCell ref="D84:D85"/>
    <mergeCell ref="E84:E85"/>
    <mergeCell ref="B96:C97"/>
    <mergeCell ref="D96:D97"/>
    <mergeCell ref="G91:G92"/>
    <mergeCell ref="H91:H92"/>
    <mergeCell ref="B91:B92"/>
    <mergeCell ref="C91:C92"/>
    <mergeCell ref="D91:D92"/>
    <mergeCell ref="E91:E92"/>
    <mergeCell ref="F91:F9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1362CAF8C90440AF6EE1E8DA9D0B48" ma:contentTypeVersion="23" ma:contentTypeDescription="Create a new document." ma:contentTypeScope="" ma:versionID="b08e74b4e7667265f60f319a4903bc68">
  <xsd:schema xmlns:xsd="http://www.w3.org/2001/XMLSchema" xmlns:xs="http://www.w3.org/2001/XMLSchema" xmlns:p="http://schemas.microsoft.com/office/2006/metadata/properties" xmlns:ns1="http://schemas.microsoft.com/sharepoint/v3" xmlns:ns2="a3126562-abec-4916-82a3-9a0754cd958a" xmlns:ns3="1b1d87cb-2aa0-4f4f-9ae6-f4063180976c" targetNamespace="http://schemas.microsoft.com/office/2006/metadata/properties" ma:root="true" ma:fieldsID="d98689442eb3c9fbf9757657e092dfbb" ns1:_="" ns2:_="" ns3:_="">
    <xsd:import namespace="http://schemas.microsoft.com/sharepoint/v3"/>
    <xsd:import namespace="a3126562-abec-4916-82a3-9a0754cd958a"/>
    <xsd:import namespace="1b1d87cb-2aa0-4f4f-9ae6-f406318097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Readby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26562-abec-4916-82a3-9a0754cd9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Readby" ma:index="23" nillable="true" ma:displayName="Read by" ma:format="Dropdown" ma:list="UserInfo" ma:SharePointGroup="0" ma:internalName="Rea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3ac8ddc-6e0d-4ad7-9971-33efd8ba19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d87cb-2aa0-4f4f-9ae6-f406318097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b0abe22-4337-4fb2-805a-8bdb1213e930}" ma:internalName="TaxCatchAll" ma:showField="CatchAllData" ma:web="1b1d87cb-2aa0-4f4f-9ae6-f406318097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126562-abec-4916-82a3-9a0754cd958a">
      <Terms xmlns="http://schemas.microsoft.com/office/infopath/2007/PartnerControls"/>
    </lcf76f155ced4ddcb4097134ff3c332f>
    <TaxCatchAll xmlns="1b1d87cb-2aa0-4f4f-9ae6-f4063180976c" xsi:nil="true"/>
    <Readby xmlns="a3126562-abec-4916-82a3-9a0754cd958a">
      <UserInfo>
        <DisplayName/>
        <AccountId xsi:nil="true"/>
        <AccountType/>
      </UserInfo>
    </Readby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08D311-B5FF-45CB-A1C7-B97883E2A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126562-abec-4916-82a3-9a0754cd958a"/>
    <ds:schemaRef ds:uri="1b1d87cb-2aa0-4f4f-9ae6-f40631809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49B9BF-D425-464B-B8E8-9DA45961F9F0}">
  <ds:schemaRefs>
    <ds:schemaRef ds:uri="http://schemas.microsoft.com/office/2006/metadata/properties"/>
    <ds:schemaRef ds:uri="http://schemas.microsoft.com/office/infopath/2007/PartnerControls"/>
    <ds:schemaRef ds:uri="a3126562-abec-4916-82a3-9a0754cd958a"/>
    <ds:schemaRef ds:uri="1b1d87cb-2aa0-4f4f-9ae6-f4063180976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D635DC4-D0BB-4395-8B57-FEC9B2EA23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 económica</vt:lpstr>
      <vt:lpstr>Esquema PxR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CVG</dc:creator>
  <cp:keywords/>
  <dc:description/>
  <cp:lastModifiedBy>Mariela del Castillo</cp:lastModifiedBy>
  <cp:revision/>
  <dcterms:created xsi:type="dcterms:W3CDTF">2024-07-12T15:24:47Z</dcterms:created>
  <dcterms:modified xsi:type="dcterms:W3CDTF">2025-06-25T18:33:43Z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0x0101004F1362CAF8C90440AF6EE1E8DA9D0B48</vt:lpwstr>
  </property>
</Properties>
</file>