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arcela Mesa\Desktop\Comité Institucional de Gestión y Desempeño 27 de Enero de 2021\PLANES 612 2021\"/>
    </mc:Choice>
  </mc:AlternateContent>
  <xr:revisionPtr revIDLastSave="0" documentId="13_ncr:1_{0C246ADE-EA80-4919-BEC9-5F80AC520D3F}" xr6:coauthVersionLast="46" xr6:coauthVersionMax="46" xr10:uidLastSave="{00000000-0000-0000-0000-000000000000}"/>
  <bookViews>
    <workbookView xWindow="-120" yWindow="-120" windowWidth="20730" windowHeight="11160" firstSheet="24" activeTab="26" xr2:uid="{FDCEE452-A2C3-4836-BCA0-4F96536A1F36}"/>
  </bookViews>
  <sheets>
    <sheet name="PLANES" sheetId="1" r:id="rId1"/>
    <sheet name="PEI " sheetId="21" r:id="rId2"/>
    <sheet name="1. PINAR" sheetId="34" r:id="rId3"/>
    <sheet name="2. Plan Anual de Adquisiciones" sheetId="3" r:id="rId4"/>
    <sheet name="3. Plan Anual de Vacantes " sheetId="2" r:id="rId5"/>
    <sheet name="4. Plan de previsión de recurso" sheetId="38" r:id="rId6"/>
    <sheet name="5. Plan estratégico de talento " sheetId="37" r:id="rId7"/>
    <sheet name="6. Plan Institucional de Capaci" sheetId="5" r:id="rId8"/>
    <sheet name="7. Plan de B Social e Incentivo" sheetId="8" r:id="rId9"/>
    <sheet name="8. Plan de trabajo SST" sheetId="33" r:id="rId10"/>
    <sheet name="9. PAAC" sheetId="39" r:id="rId11"/>
    <sheet name="9.1 PAAC -Gestión del riesgo" sheetId="11" r:id="rId12"/>
    <sheet name="9.1.1 PAAC -Mapa de riesgos" sheetId="12" r:id="rId13"/>
    <sheet name="9.2 PAAC- Trámites " sheetId="13" r:id="rId14"/>
    <sheet name="9.3 PAAC -Rendición de cuentas " sheetId="14" r:id="rId15"/>
    <sheet name="9.4 PAAC- Atención al ciudadano" sheetId="15" r:id="rId16"/>
    <sheet name="9.5 PAAC- Transparencia  " sheetId="16" r:id="rId17"/>
    <sheet name="9.6 PAAC -Iniciativas adicional" sheetId="41" r:id="rId18"/>
    <sheet name="10. PETI" sheetId="43" r:id="rId19"/>
    <sheet name="11. Plan de Tratamiento" sheetId="42" r:id="rId20"/>
    <sheet name="12. Plan de Seguridad y Priv" sheetId="35" r:id="rId21"/>
    <sheet name="13 y 14 Preservación y Conserva" sheetId="36" r:id="rId22"/>
    <sheet name="15. PAA" sheetId="40" r:id="rId23"/>
    <sheet name="15. 1PA -SUB TECNOLOGIA" sheetId="26" r:id="rId24"/>
    <sheet name="15.2. PA- SECRETARIA GENERAL" sheetId="27" r:id="rId25"/>
    <sheet name="15.3. DIRECCION" sheetId="28" r:id="rId26"/>
    <sheet name="15.4. SUB PROMOCION" sheetId="29" r:id="rId27"/>
    <sheet name="15.5. SUB ADMINISTRACION" sheetId="30" r:id="rId28"/>
    <sheet name="16. PLAN DE ACCION GEST AMB" sheetId="31" r:id="rId29"/>
  </sheets>
  <externalReferences>
    <externalReference r:id="rId30"/>
    <externalReference r:id="rId31"/>
    <externalReference r:id="rId32"/>
    <externalReference r:id="rId33"/>
  </externalReferences>
  <definedNames>
    <definedName name="_xlnm._FilterDatabase" localSheetId="3" hidden="1">'2. Plan Anual de Adquisiciones'!$A$7:$V$7</definedName>
    <definedName name="_xlnm._FilterDatabase" localSheetId="4" hidden="1">'3. Plan Anual de Vacantes '!$A$7:$U$20</definedName>
    <definedName name="_xlnm._FilterDatabase" localSheetId="9" hidden="1">'8. Plan de trabajo SST'!$B$4:$W$64</definedName>
    <definedName name="_Hlk498003050" localSheetId="3">'2. Plan Anual de Adquisiciones'!#REF!</definedName>
    <definedName name="_Hlk500428663" localSheetId="3">'2. Plan Anual de Adquisiciones'!$B$35</definedName>
    <definedName name="OBJETIVO">[1]Hoja2!$A$17:$A$26</definedName>
    <definedName name="_xlnm.Print_Titles" localSheetId="4">'3. Plan Anual de Vacantes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5" i="5" l="1"/>
  <c r="AC5" i="5"/>
  <c r="AE5" i="5" s="1"/>
  <c r="E32" i="37" l="1"/>
  <c r="G32" i="37" s="1"/>
  <c r="AA30" i="37"/>
  <c r="Y30" i="37"/>
  <c r="W30" i="37"/>
  <c r="U30" i="37"/>
  <c r="S30" i="37"/>
  <c r="T29" i="37" s="1"/>
  <c r="Q30" i="37"/>
  <c r="O30" i="37"/>
  <c r="P29" i="37" s="1"/>
  <c r="M30" i="37"/>
  <c r="K30" i="37"/>
  <c r="L29" i="37" s="1"/>
  <c r="I30" i="37"/>
  <c r="G30" i="37"/>
  <c r="H29" i="37" s="1"/>
  <c r="E30" i="37"/>
  <c r="AA29" i="37"/>
  <c r="F29" i="37" s="1"/>
  <c r="Y29" i="37"/>
  <c r="Z29" i="37" s="1"/>
  <c r="W29" i="37"/>
  <c r="U29" i="37"/>
  <c r="V29" i="37" s="1"/>
  <c r="S29" i="37"/>
  <c r="Q29" i="37"/>
  <c r="R29" i="37" s="1"/>
  <c r="O29" i="37"/>
  <c r="M29" i="37"/>
  <c r="N29" i="37" s="1"/>
  <c r="K29" i="37"/>
  <c r="I29" i="37"/>
  <c r="J29" i="37" s="1"/>
  <c r="G29" i="37"/>
  <c r="E29" i="37"/>
  <c r="E31" i="37" s="1"/>
  <c r="AC27" i="37"/>
  <c r="Z27" i="37"/>
  <c r="P27" i="37"/>
  <c r="C27" i="37"/>
  <c r="AC25" i="37"/>
  <c r="Z25" i="37"/>
  <c r="P25" i="37"/>
  <c r="C25" i="37"/>
  <c r="AC23" i="37"/>
  <c r="AB23" i="37"/>
  <c r="Z23" i="37"/>
  <c r="X23" i="37"/>
  <c r="V23" i="37"/>
  <c r="T23" i="37"/>
  <c r="R23" i="37"/>
  <c r="P23" i="37"/>
  <c r="N23" i="37"/>
  <c r="L23" i="37"/>
  <c r="C23" i="37"/>
  <c r="AC21" i="37"/>
  <c r="Z21" i="37"/>
  <c r="X21" i="37"/>
  <c r="R21" i="37"/>
  <c r="L21" i="37"/>
  <c r="C21" i="37"/>
  <c r="AC19" i="37"/>
  <c r="P19" i="37"/>
  <c r="C19" i="37"/>
  <c r="AC17" i="37"/>
  <c r="Z17" i="37"/>
  <c r="V17" i="37"/>
  <c r="P17" i="37"/>
  <c r="J17" i="37"/>
  <c r="C17" i="37"/>
  <c r="AC15" i="37"/>
  <c r="AB15" i="37"/>
  <c r="V15" i="37"/>
  <c r="P15" i="37"/>
  <c r="J15" i="37"/>
  <c r="C15" i="37"/>
  <c r="AC13" i="37"/>
  <c r="AB13" i="37"/>
  <c r="X13" i="37"/>
  <c r="L13" i="37"/>
  <c r="C13" i="37"/>
  <c r="AC11" i="37"/>
  <c r="AB11" i="37"/>
  <c r="P11" i="37"/>
  <c r="C11" i="37"/>
  <c r="AC9" i="37"/>
  <c r="AB9" i="37"/>
  <c r="P9" i="37"/>
  <c r="C9" i="37"/>
  <c r="AC7" i="37"/>
  <c r="AB7" i="37"/>
  <c r="Z7" i="37"/>
  <c r="X7" i="37"/>
  <c r="V7" i="37"/>
  <c r="T7" i="37"/>
  <c r="R7" i="37"/>
  <c r="P7" i="37"/>
  <c r="N7" i="37"/>
  <c r="L7" i="37"/>
  <c r="J7" i="37"/>
  <c r="H7" i="37"/>
  <c r="C7" i="37"/>
  <c r="AC5" i="37"/>
  <c r="AC29" i="37" s="1"/>
  <c r="AB5" i="37"/>
  <c r="Z5" i="37"/>
  <c r="X5" i="37"/>
  <c r="V5" i="37"/>
  <c r="T5" i="37"/>
  <c r="R5" i="37"/>
  <c r="P5" i="37"/>
  <c r="N5" i="37"/>
  <c r="L5" i="37"/>
  <c r="J5" i="37"/>
  <c r="H5" i="37"/>
  <c r="C5" i="37"/>
  <c r="C31" i="37" s="1"/>
  <c r="E10" i="38"/>
  <c r="G10" i="38" s="1"/>
  <c r="AA8" i="38"/>
  <c r="Y8" i="38"/>
  <c r="W8" i="38"/>
  <c r="U8" i="38"/>
  <c r="S8" i="38"/>
  <c r="T7" i="38" s="1"/>
  <c r="Q8" i="38"/>
  <c r="O8" i="38"/>
  <c r="P7" i="38" s="1"/>
  <c r="M8" i="38"/>
  <c r="K8" i="38"/>
  <c r="L7" i="38" s="1"/>
  <c r="I8" i="38"/>
  <c r="G8" i="38"/>
  <c r="H7" i="38" s="1"/>
  <c r="E8" i="38"/>
  <c r="AC7" i="38"/>
  <c r="AA7" i="38"/>
  <c r="Y7" i="38"/>
  <c r="Z7" i="38" s="1"/>
  <c r="W7" i="38"/>
  <c r="U7" i="38"/>
  <c r="V7" i="38" s="1"/>
  <c r="S7" i="38"/>
  <c r="Q7" i="38"/>
  <c r="R7" i="38" s="1"/>
  <c r="O7" i="38"/>
  <c r="M7" i="38"/>
  <c r="N7" i="38" s="1"/>
  <c r="K7" i="38"/>
  <c r="I7" i="38"/>
  <c r="J7" i="38" s="1"/>
  <c r="G7" i="38"/>
  <c r="E7" i="38"/>
  <c r="F7" i="38" s="1"/>
  <c r="AC5" i="38"/>
  <c r="AB5" i="38"/>
  <c r="V5" i="38"/>
  <c r="P5" i="38"/>
  <c r="J5" i="38"/>
  <c r="C5" i="38"/>
  <c r="C9" i="38" s="1"/>
  <c r="E10" i="2"/>
  <c r="G10" i="2" s="1"/>
  <c r="AA8" i="2"/>
  <c r="Y8" i="2"/>
  <c r="W8" i="2"/>
  <c r="U8" i="2"/>
  <c r="S8" i="2"/>
  <c r="T7" i="2" s="1"/>
  <c r="Q8" i="2"/>
  <c r="O8" i="2"/>
  <c r="P7" i="2" s="1"/>
  <c r="M8" i="2"/>
  <c r="K8" i="2"/>
  <c r="L7" i="2" s="1"/>
  <c r="I8" i="2"/>
  <c r="G8" i="2"/>
  <c r="H7" i="2" s="1"/>
  <c r="E8" i="2"/>
  <c r="AC7" i="2"/>
  <c r="AA7" i="2"/>
  <c r="Y7" i="2"/>
  <c r="Z7" i="2" s="1"/>
  <c r="W7" i="2"/>
  <c r="U7" i="2"/>
  <c r="V7" i="2" s="1"/>
  <c r="S7" i="2"/>
  <c r="Q7" i="2"/>
  <c r="R7" i="2" s="1"/>
  <c r="O7" i="2"/>
  <c r="M7" i="2"/>
  <c r="N7" i="2" s="1"/>
  <c r="K7" i="2"/>
  <c r="I7" i="2"/>
  <c r="J7" i="2" s="1"/>
  <c r="G7" i="2"/>
  <c r="E7" i="2"/>
  <c r="F7" i="2" s="1"/>
  <c r="AC5" i="2"/>
  <c r="AB5" i="2"/>
  <c r="Z5" i="2"/>
  <c r="X5" i="2"/>
  <c r="V5" i="2"/>
  <c r="T5" i="2"/>
  <c r="R5" i="2"/>
  <c r="P5" i="2"/>
  <c r="N5" i="2"/>
  <c r="L5" i="2"/>
  <c r="J5" i="2"/>
  <c r="H5" i="2"/>
  <c r="F5" i="2"/>
  <c r="C5" i="2"/>
  <c r="C9" i="2" s="1"/>
  <c r="E35" i="37" l="1"/>
  <c r="G31" i="37"/>
  <c r="F36" i="37"/>
  <c r="F37" i="37" s="1"/>
  <c r="I32" i="37"/>
  <c r="E36" i="37"/>
  <c r="E37" i="37" s="1"/>
  <c r="X29" i="37"/>
  <c r="AB29" i="37"/>
  <c r="F14" i="38"/>
  <c r="F15" i="38" s="1"/>
  <c r="I10" i="38"/>
  <c r="E9" i="38"/>
  <c r="E14" i="38"/>
  <c r="E15" i="38" s="1"/>
  <c r="X7" i="38"/>
  <c r="AB7" i="38"/>
  <c r="F14" i="2"/>
  <c r="F15" i="2" s="1"/>
  <c r="I10" i="2"/>
  <c r="E9" i="2"/>
  <c r="E14" i="2"/>
  <c r="E15" i="2" s="1"/>
  <c r="X7" i="2"/>
  <c r="AB7" i="2"/>
  <c r="F35" i="37" l="1"/>
  <c r="I31" i="37"/>
  <c r="K32" i="37"/>
  <c r="G36" i="37"/>
  <c r="G37" i="37" s="1"/>
  <c r="E13" i="38"/>
  <c r="G9" i="38"/>
  <c r="K10" i="38"/>
  <c r="G14" i="38"/>
  <c r="G15" i="38" s="1"/>
  <c r="E13" i="2"/>
  <c r="G9" i="2"/>
  <c r="K10" i="2"/>
  <c r="G14" i="2"/>
  <c r="G15" i="2" s="1"/>
  <c r="G35" i="37" l="1"/>
  <c r="K31" i="37"/>
  <c r="H36" i="37"/>
  <c r="H37" i="37" s="1"/>
  <c r="M32" i="37"/>
  <c r="F13" i="38"/>
  <c r="I9" i="38"/>
  <c r="H14" i="38"/>
  <c r="H15" i="38" s="1"/>
  <c r="M10" i="38"/>
  <c r="F13" i="2"/>
  <c r="I9" i="2"/>
  <c r="H14" i="2"/>
  <c r="H15" i="2" s="1"/>
  <c r="M10" i="2"/>
  <c r="H35" i="37" l="1"/>
  <c r="M31" i="37"/>
  <c r="O32" i="37"/>
  <c r="I36" i="37"/>
  <c r="I37" i="37" s="1"/>
  <c r="G13" i="38"/>
  <c r="K9" i="38"/>
  <c r="O10" i="38"/>
  <c r="I14" i="38"/>
  <c r="I15" i="38" s="1"/>
  <c r="G13" i="2"/>
  <c r="K9" i="2"/>
  <c r="O10" i="2"/>
  <c r="I14" i="2"/>
  <c r="I15" i="2" s="1"/>
  <c r="I35" i="37" l="1"/>
  <c r="O31" i="37"/>
  <c r="J36" i="37"/>
  <c r="J37" i="37" s="1"/>
  <c r="Q32" i="37"/>
  <c r="H13" i="38"/>
  <c r="M9" i="38"/>
  <c r="J14" i="38"/>
  <c r="J15" i="38" s="1"/>
  <c r="Q10" i="38"/>
  <c r="H13" i="2"/>
  <c r="M9" i="2"/>
  <c r="J14" i="2"/>
  <c r="J15" i="2" s="1"/>
  <c r="Q10" i="2"/>
  <c r="J35" i="37" l="1"/>
  <c r="Q31" i="37"/>
  <c r="S32" i="37"/>
  <c r="K36" i="37"/>
  <c r="K37" i="37" s="1"/>
  <c r="I13" i="38"/>
  <c r="O9" i="38"/>
  <c r="S10" i="38"/>
  <c r="K14" i="38"/>
  <c r="K15" i="38" s="1"/>
  <c r="I13" i="2"/>
  <c r="O9" i="2"/>
  <c r="S10" i="2"/>
  <c r="K14" i="2"/>
  <c r="K15" i="2" s="1"/>
  <c r="K35" i="37" l="1"/>
  <c r="S31" i="37"/>
  <c r="L36" i="37"/>
  <c r="L37" i="37" s="1"/>
  <c r="U32" i="37"/>
  <c r="J13" i="38"/>
  <c r="Q9" i="38"/>
  <c r="L14" i="38"/>
  <c r="L15" i="38" s="1"/>
  <c r="U10" i="38"/>
  <c r="J13" i="2"/>
  <c r="Q9" i="2"/>
  <c r="L14" i="2"/>
  <c r="L15" i="2" s="1"/>
  <c r="U10" i="2"/>
  <c r="L35" i="37" l="1"/>
  <c r="U31" i="37"/>
  <c r="M36" i="37"/>
  <c r="M37" i="37" s="1"/>
  <c r="W32" i="37"/>
  <c r="K13" i="38"/>
  <c r="S9" i="38"/>
  <c r="M14" i="38"/>
  <c r="M15" i="38" s="1"/>
  <c r="W10" i="38"/>
  <c r="K13" i="2"/>
  <c r="S9" i="2"/>
  <c r="M14" i="2"/>
  <c r="M15" i="2" s="1"/>
  <c r="W10" i="2"/>
  <c r="M35" i="37" l="1"/>
  <c r="W31" i="37"/>
  <c r="N36" i="37"/>
  <c r="N37" i="37" s="1"/>
  <c r="Y32" i="37"/>
  <c r="L13" i="38"/>
  <c r="U9" i="38"/>
  <c r="N14" i="38"/>
  <c r="N15" i="38" s="1"/>
  <c r="Y10" i="38"/>
  <c r="L13" i="2"/>
  <c r="U9" i="2"/>
  <c r="N14" i="2"/>
  <c r="N15" i="2" s="1"/>
  <c r="Y10" i="2"/>
  <c r="N35" i="37" l="1"/>
  <c r="Y31" i="37"/>
  <c r="O36" i="37"/>
  <c r="O37" i="37" s="1"/>
  <c r="AA32" i="37"/>
  <c r="M13" i="38"/>
  <c r="W9" i="38"/>
  <c r="O14" i="38"/>
  <c r="O15" i="38" s="1"/>
  <c r="AA10" i="38"/>
  <c r="M13" i="2"/>
  <c r="W9" i="2"/>
  <c r="O14" i="2"/>
  <c r="O15" i="2" s="1"/>
  <c r="AA10" i="2"/>
  <c r="O35" i="37" l="1"/>
  <c r="AA31" i="37"/>
  <c r="P36" i="37"/>
  <c r="P37" i="37" s="1"/>
  <c r="AB31" i="37"/>
  <c r="N13" i="38"/>
  <c r="Y9" i="38"/>
  <c r="P14" i="38"/>
  <c r="P15" i="38" s="1"/>
  <c r="N13" i="2"/>
  <c r="Y9" i="2"/>
  <c r="P14" i="2"/>
  <c r="P15" i="2" s="1"/>
  <c r="P35" i="37" l="1"/>
  <c r="F31" i="37"/>
  <c r="H31" i="37"/>
  <c r="J31" i="37"/>
  <c r="L31" i="37"/>
  <c r="N31" i="37"/>
  <c r="P31" i="37"/>
  <c r="R31" i="37"/>
  <c r="T31" i="37"/>
  <c r="V31" i="37"/>
  <c r="X31" i="37"/>
  <c r="Z31" i="37"/>
  <c r="O13" i="38"/>
  <c r="AA9" i="38"/>
  <c r="O13" i="2"/>
  <c r="AA9" i="2"/>
  <c r="P13" i="38" l="1"/>
  <c r="H9" i="38"/>
  <c r="F9" i="38"/>
  <c r="J9" i="38"/>
  <c r="L9" i="38"/>
  <c r="N9" i="38"/>
  <c r="P9" i="38"/>
  <c r="R9" i="38"/>
  <c r="T9" i="38"/>
  <c r="V9" i="38"/>
  <c r="X9" i="38"/>
  <c r="Z9" i="38"/>
  <c r="AB9" i="38"/>
  <c r="P13" i="2"/>
  <c r="H9" i="2"/>
  <c r="F9" i="2"/>
  <c r="J9" i="2"/>
  <c r="L9" i="2"/>
  <c r="N9" i="2"/>
  <c r="P9" i="2"/>
  <c r="R9" i="2"/>
  <c r="T9" i="2"/>
  <c r="V9" i="2"/>
  <c r="X9" i="2"/>
  <c r="Z9" i="2"/>
  <c r="AB9" i="2"/>
  <c r="I148" i="3" l="1"/>
  <c r="E148" i="3"/>
  <c r="I147" i="3"/>
  <c r="E147" i="3"/>
  <c r="I145" i="3"/>
  <c r="J145" i="3" s="1"/>
  <c r="E145" i="3"/>
  <c r="E144" i="3"/>
  <c r="I144" i="3" s="1"/>
  <c r="J144" i="3" s="1"/>
  <c r="I143" i="3"/>
  <c r="J143" i="3" s="1"/>
  <c r="E143" i="3"/>
  <c r="E142" i="3"/>
  <c r="I142" i="3" s="1"/>
  <c r="J142" i="3" s="1"/>
  <c r="J136" i="3"/>
  <c r="I136" i="3"/>
  <c r="I135" i="3"/>
  <c r="I134" i="3"/>
  <c r="E134" i="3"/>
  <c r="J133" i="3"/>
  <c r="I133" i="3"/>
  <c r="E130" i="3"/>
  <c r="J129" i="3"/>
  <c r="I129" i="3"/>
  <c r="I128" i="3"/>
  <c r="E128" i="3"/>
  <c r="J120" i="3"/>
  <c r="I120" i="3"/>
  <c r="I119" i="3"/>
  <c r="E119" i="3"/>
  <c r="E115" i="3"/>
  <c r="E114" i="3"/>
  <c r="E113" i="3"/>
  <c r="E112" i="3"/>
  <c r="E111" i="3"/>
  <c r="E110" i="3"/>
  <c r="E109" i="3"/>
  <c r="E108" i="3"/>
  <c r="E107" i="3"/>
  <c r="E106" i="3"/>
  <c r="E105" i="3"/>
  <c r="E104" i="3"/>
  <c r="E103" i="3"/>
  <c r="E102" i="3"/>
  <c r="E101" i="3"/>
  <c r="E100" i="3"/>
  <c r="E99" i="3"/>
  <c r="E98" i="3"/>
  <c r="E97" i="3"/>
  <c r="E96" i="3"/>
  <c r="E95" i="3"/>
  <c r="E94" i="3"/>
  <c r="E93" i="3"/>
  <c r="E92" i="3"/>
  <c r="E89" i="3"/>
  <c r="E88" i="3"/>
  <c r="E83" i="3"/>
  <c r="E82" i="3"/>
  <c r="E81" i="3"/>
  <c r="E80" i="3"/>
  <c r="E79" i="3"/>
  <c r="E78" i="3"/>
  <c r="E77" i="3"/>
  <c r="E75" i="3"/>
  <c r="E74" i="3"/>
  <c r="E73" i="3"/>
  <c r="E72" i="3"/>
  <c r="E71" i="3"/>
  <c r="E70" i="3"/>
  <c r="E68" i="3"/>
  <c r="E67" i="3"/>
  <c r="E66" i="3"/>
  <c r="E65" i="3"/>
  <c r="E64" i="3"/>
  <c r="R62" i="3"/>
  <c r="S62" i="3" s="1"/>
  <c r="E62" i="3"/>
  <c r="E61" i="3"/>
  <c r="E60" i="3"/>
  <c r="E59" i="3"/>
  <c r="E58" i="3"/>
  <c r="E57" i="3"/>
  <c r="E56" i="3"/>
  <c r="E55" i="3"/>
  <c r="E54" i="3"/>
  <c r="E53" i="3"/>
  <c r="E52" i="3"/>
  <c r="E51" i="3"/>
  <c r="E50" i="3"/>
  <c r="J47" i="3"/>
  <c r="I47"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0" i="3"/>
  <c r="E9" i="3"/>
  <c r="E8" i="3"/>
  <c r="E7" i="3"/>
  <c r="E6" i="3"/>
  <c r="E5" i="3"/>
</calcChain>
</file>

<file path=xl/sharedStrings.xml><?xml version="1.0" encoding="utf-8"?>
<sst xmlns="http://schemas.openxmlformats.org/spreadsheetml/2006/main" count="3656" uniqueCount="1586">
  <si>
    <t>Subdirección de Administración y Seguimiento</t>
  </si>
  <si>
    <t>X</t>
  </si>
  <si>
    <t>Subdirección de Desarrollo y Tecnología</t>
  </si>
  <si>
    <t>Subdirección de Promoción</t>
  </si>
  <si>
    <t xml:space="preserve">Secretaría General </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</si>
  <si>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</si>
  <si>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</si>
  <si>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</si>
  <si>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</si>
  <si>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</si>
  <si>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</si>
  <si>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</si>
  <si>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</si>
  <si>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</si>
  <si>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</si>
  <si>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</si>
  <si>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</si>
  <si>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</si>
  <si>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</si>
  <si>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</si>
  <si>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</si>
  <si>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</si>
  <si>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GRUPO CONTRACTUAL</t>
  </si>
  <si>
    <t>angi.velasquez@serviciodeempleo.gov.co</t>
  </si>
  <si>
    <t>carlos.garzon@serviciodeempleo.gov.co</t>
  </si>
  <si>
    <t>Contratar el servicio de publicación de actos administrativos de carácter general proferidos por la UAESPE en el diario oficial con la imprenta nacional de Colombia</t>
  </si>
  <si>
    <t>Prestar el servicio de almacenamiento y custodia de archivos físicos y/o medio magnético para la Unidad Administrativa Especial del Servicio Público de Empleo en el marco del fortalecimiento de la gestión documental.</t>
  </si>
  <si>
    <t>Grupo Gestión de Talento Humano</t>
  </si>
  <si>
    <t xml:space="preserve">ACTIVIDAD </t>
  </si>
  <si>
    <t>ACTIVIDAD</t>
  </si>
  <si>
    <t>DESCRIPCIÓN</t>
  </si>
  <si>
    <t>FEB</t>
  </si>
  <si>
    <t>MAR</t>
  </si>
  <si>
    <t>ABR</t>
  </si>
  <si>
    <t>MAY</t>
  </si>
  <si>
    <t>JUN</t>
  </si>
  <si>
    <t>JUL</t>
  </si>
  <si>
    <t>AGO</t>
  </si>
  <si>
    <t>SEP</t>
  </si>
  <si>
    <t>OCT</t>
  </si>
  <si>
    <t>NOV</t>
  </si>
  <si>
    <t>DIC</t>
  </si>
  <si>
    <t>Celebración de cumpleaños</t>
  </si>
  <si>
    <t>Diciembre</t>
  </si>
  <si>
    <t>RESPONSABLE</t>
  </si>
  <si>
    <t xml:space="preserve">SUBCOMPONENTE </t>
  </si>
  <si>
    <t xml:space="preserve">META O PRODUCTO </t>
  </si>
  <si>
    <t xml:space="preserve">RESPONSABLE </t>
  </si>
  <si>
    <t xml:space="preserve">FECHA PROGRAMADA </t>
  </si>
  <si>
    <t xml:space="preserve">Subcomponente 1
Política de Administración de Riesgos </t>
  </si>
  <si>
    <t xml:space="preserve">1.1. </t>
  </si>
  <si>
    <t xml:space="preserve">Dirección General </t>
  </si>
  <si>
    <t xml:space="preserve">Subcomponente 2 
Construcción del Mapa de Riesgos </t>
  </si>
  <si>
    <t xml:space="preserve">2.1. </t>
  </si>
  <si>
    <t xml:space="preserve">Dirección General / Dependencias </t>
  </si>
  <si>
    <t xml:space="preserve">Subcomponente 3
Consulta y Divulgación </t>
  </si>
  <si>
    <t xml:space="preserve">3.1. </t>
  </si>
  <si>
    <t xml:space="preserve">Publicar en la página Web de la Unidad el documento del Plan Anticorrupción y de Atención al Ciudadano, para consulta de todos los grupos de interés </t>
  </si>
  <si>
    <t>Plan Anticorrupción y de Atención al Ciudadano (Documento en consulta)</t>
  </si>
  <si>
    <t>3.2.</t>
  </si>
  <si>
    <t xml:space="preserve">Subcomponente 4
Monitoreo y revisión </t>
  </si>
  <si>
    <t xml:space="preserve">4.1. </t>
  </si>
  <si>
    <t xml:space="preserve">Realizar el monitoreo a cada una de las acciones propuestas en el mapa de riesgos de corrupción </t>
  </si>
  <si>
    <t xml:space="preserve">Monitoreo del Mapa de Riesgos de Corrupción </t>
  </si>
  <si>
    <t xml:space="preserve">Líderes de los procesos 
Asesor de Planeación </t>
  </si>
  <si>
    <t xml:space="preserve">Subcomponente 5
Seguimiento  </t>
  </si>
  <si>
    <t xml:space="preserve">5.1. </t>
  </si>
  <si>
    <t xml:space="preserve">Realizar el seguimiento a las acciones del mapa de riesgos de corrupción </t>
  </si>
  <si>
    <t xml:space="preserve">Informe de seguimiento del mapa de riesgos de corrupción </t>
  </si>
  <si>
    <t xml:space="preserve">Asesor Control Interno </t>
  </si>
  <si>
    <t xml:space="preserve">IDENTIFICACIÓN DEL RIESGO </t>
  </si>
  <si>
    <t xml:space="preserve">VALORACIÓN DEL RIESGO </t>
  </si>
  <si>
    <t xml:space="preserve">PROCESO </t>
  </si>
  <si>
    <t xml:space="preserve">CAUSAS </t>
  </si>
  <si>
    <t xml:space="preserve">RIESGO </t>
  </si>
  <si>
    <t>CONSECUENCIAS</t>
  </si>
  <si>
    <t xml:space="preserve">ANÁLISIS DEL RIESGO </t>
  </si>
  <si>
    <t xml:space="preserve">RIESGO INHERENTE </t>
  </si>
  <si>
    <t xml:space="preserve">CONTROLES </t>
  </si>
  <si>
    <t xml:space="preserve">RIESGO RESIDUAL </t>
  </si>
  <si>
    <t xml:space="preserve">ACCIONES ASOCIADAS AL CONTROL </t>
  </si>
  <si>
    <t xml:space="preserve">PROB </t>
  </si>
  <si>
    <t>CAL</t>
  </si>
  <si>
    <t xml:space="preserve">IMPACTO </t>
  </si>
  <si>
    <t xml:space="preserve">CAL </t>
  </si>
  <si>
    <t xml:space="preserve">ZONA DE RIESGO </t>
  </si>
  <si>
    <t>PROB</t>
  </si>
  <si>
    <t xml:space="preserve">FECHA DE FINALIZACIÓN </t>
  </si>
  <si>
    <t>Adquisiciones</t>
  </si>
  <si>
    <t xml:space="preserve">Rara vez </t>
  </si>
  <si>
    <t xml:space="preserve">Catastrófico </t>
  </si>
  <si>
    <t xml:space="preserve">EXTREMA </t>
  </si>
  <si>
    <t xml:space="preserve">Extrema </t>
  </si>
  <si>
    <t xml:space="preserve">Todos los procesos </t>
  </si>
  <si>
    <t xml:space="preserve">Improbable </t>
  </si>
  <si>
    <t xml:space="preserve">Alta </t>
  </si>
  <si>
    <t xml:space="preserve">Gestión de Talento Humano </t>
  </si>
  <si>
    <t xml:space="preserve">MODERADA </t>
  </si>
  <si>
    <t xml:space="preserve">BAJA </t>
  </si>
  <si>
    <t xml:space="preserve">Gestión de la Red de Prestadores del SPE </t>
  </si>
  <si>
    <t>1. La persona jurídica necesita obtener la autorización de manera rápida 
2. La persona jurídica está incumpliendo algún requisito legal con conocimiento 
3. Interés y/o relación personal entre el solicitante y el funcionario encargado del proceso 
4. Falsedad en los informes de seguimiento realizados al prestador</t>
  </si>
  <si>
    <t xml:space="preserve">Recibir dádivas o beneficios a nombre
propio o de terceros por realizar la
autorización y renovación sin el cumplimiento de los requisitos y/o evitar un posible procedimiento sancionatorio sin el cumplimiento de requisitos </t>
  </si>
  <si>
    <t xml:space="preserve">1. Prestador autorizado que incumple los requisitos legales
2. Afectación a los usuarios (oferentes y demandantes)
3. Sanciones disciplinarias
4. Pérdida de credibilidad institucional </t>
  </si>
  <si>
    <t>1. Código de ética y buen gobierno
2. Procedimiento autorizaciones</t>
  </si>
  <si>
    <t xml:space="preserve">Subdirección de Administración y Seguimiento </t>
  </si>
  <si>
    <t xml:space="preserve">Gestión del Sistema de Información del SPE </t>
  </si>
  <si>
    <t xml:space="preserve">1. Intereses particulares sobre el interés general por parte de funcionarios o contratistas
2. Vulnerabilidad en las restricciones para el acceso a las bases de datos </t>
  </si>
  <si>
    <t>Venta y utilización de manera fraudulenta de las bases de datos de propiedad de la unidad</t>
  </si>
  <si>
    <t xml:space="preserve">1. Apertura de procesos disciplinarios
2. Credibilidad y pérdida de imagen institucional </t>
  </si>
  <si>
    <t xml:space="preserve">1. Controles de acceso para la
información
2. Acuerdos de confiabilidad y/o cláusulas de confidencialidad con contratistas y proveedores </t>
  </si>
  <si>
    <t xml:space="preserve">NOMBRE DEL TRAMITE </t>
  </si>
  <si>
    <t xml:space="preserve">TIPO DE RACIONALIZACIÓN </t>
  </si>
  <si>
    <t xml:space="preserve">ACCIÓN ESPECIFICA DE RACIONALIZACIÓN </t>
  </si>
  <si>
    <t xml:space="preserve">SITUACION ACTUAL </t>
  </si>
  <si>
    <t xml:space="preserve">DESCRIPCIÓN DE LA MEJORA A REALIZAR AL TRÁMITE </t>
  </si>
  <si>
    <t xml:space="preserve">BENEFICIO AL CIUDADANO Y/O ENTIDAD </t>
  </si>
  <si>
    <t xml:space="preserve">DEPENDENCIA RESPONSABLE </t>
  </si>
  <si>
    <t xml:space="preserve">FECHA DE REALIZACIÓN </t>
  </si>
  <si>
    <t xml:space="preserve">FECHA DE INICIO </t>
  </si>
  <si>
    <t xml:space="preserve">FEHA DE FINALIZACIÓN </t>
  </si>
  <si>
    <t xml:space="preserve">
Autorización para la prestación de los servicios de gestión y colocación del servicio público de empleo.
</t>
  </si>
  <si>
    <t>Tecnológica</t>
  </si>
  <si>
    <t xml:space="preserve">Automatizar los procesos del trámite en línea tanto al interior como al exterior de la entidad, desde el momento de la solicitud hasta la finalización del trámite. </t>
  </si>
  <si>
    <t xml:space="preserve">Reducción de costos y tiempos por  desplazamientos, acceso público al trámite en línea.  </t>
  </si>
  <si>
    <t xml:space="preserve">Subdirección de Administración y Seguimiento - Subdirección de Desarrollo y Tecnología </t>
  </si>
  <si>
    <t>ACTIVIDADES</t>
  </si>
  <si>
    <t>FECHA PROGRAMADA</t>
  </si>
  <si>
    <t xml:space="preserve">Subcomponente 1 
Información de calidad y en lenguaje comprensible </t>
  </si>
  <si>
    <t xml:space="preserve">Publicaciones en la página web de la Unidad </t>
  </si>
  <si>
    <t xml:space="preserve">Dirección General - Equipo de Comunicaciones </t>
  </si>
  <si>
    <t xml:space="preserve">Subcomponente 2 
Diálogo de doble vía con la ciudadanía y sus organizaciones </t>
  </si>
  <si>
    <t>2.2.</t>
  </si>
  <si>
    <t xml:space="preserve">Dirección General - Grupo de Planeación </t>
  </si>
  <si>
    <t>4.1.</t>
  </si>
  <si>
    <t xml:space="preserve">Plan de mejoramiento de la rendición de cuentas </t>
  </si>
  <si>
    <t xml:space="preserve">Subcomponente 1
Estructura administrativa y Direccionamiento Estratégico </t>
  </si>
  <si>
    <t xml:space="preserve">Subcomponente 2 
Fortalecimiento de los canales de atención </t>
  </si>
  <si>
    <t xml:space="preserve">Realizar la medición mensual de los indicadores relacionados con el desempeño de los canales de atención, tiempos de espera, atención y cantidad de ciudadanos atendidos, informando trimestralmente las solicitudes allegadas a la Unidad </t>
  </si>
  <si>
    <t xml:space="preserve">Subcomponente 3
Talento Humano </t>
  </si>
  <si>
    <t xml:space="preserve">Subcomponente 4
Normativo y procedimental </t>
  </si>
  <si>
    <t>Subcomponente 5
Relacionamiento con el ciudadano</t>
  </si>
  <si>
    <t xml:space="preserve">INDICADOR </t>
  </si>
  <si>
    <t xml:space="preserve">Subcomponente 1 
Lineamientos de transparencia activa </t>
  </si>
  <si>
    <t>1.1.</t>
  </si>
  <si>
    <t xml:space="preserve">Publicar la información mínima obligatoria de la Unidad en la sección de transparencia y acceso a la información pública </t>
  </si>
  <si>
    <t xml:space="preserve">Información publicada en la página Web </t>
  </si>
  <si>
    <t>(Información publicada en el botón de transparencia/Información a publicar según la ley)*100</t>
  </si>
  <si>
    <t xml:space="preserve">Coordina Asesor de Planeación </t>
  </si>
  <si>
    <t xml:space="preserve">Subcomponente 2 
Lineamientos de transparencia pasiva </t>
  </si>
  <si>
    <t>2.1.</t>
  </si>
  <si>
    <t xml:space="preserve">Secretaria General </t>
  </si>
  <si>
    <t xml:space="preserve">Subcomponente 3 
Elaboración de instrumentos de gestión de la información </t>
  </si>
  <si>
    <t>3.1.</t>
  </si>
  <si>
    <t>Actualizar los instrumentos de gestión de información pública (índice de información clasificada y reservada, esquema de publicación, inventario de activos de información, tabla de control de acceso)</t>
  </si>
  <si>
    <t>100% de la información diligenciada en los instrumentos de gestión de información.</t>
  </si>
  <si>
    <t xml:space="preserve">Documentos actualizado </t>
  </si>
  <si>
    <t xml:space="preserve">Subcomponente 4 
Criterio diferencial de accesibilidad </t>
  </si>
  <si>
    <t>4.1</t>
  </si>
  <si>
    <t xml:space="preserve">Subcomponente 5 
Monitoreo de acceso a la información pública </t>
  </si>
  <si>
    <t xml:space="preserve">PLAN ESTRATÉGICO INSTITUCIONAL </t>
  </si>
  <si>
    <t xml:space="preserve">OBJETIVOS SECTORIALES </t>
  </si>
  <si>
    <t xml:space="preserve">OBJETIVOS ESTRATÉGICOS </t>
  </si>
  <si>
    <t>Prestar el servicio integral de aseo y cafetería, que incluye suministro, elementos, insumos y equipos necesarios para las instalaciones de la Unidad Administrativa Especial del Servicio Público de Empleo.</t>
  </si>
  <si>
    <t>Febrero</t>
  </si>
  <si>
    <t xml:space="preserve">Porfirio Humberto Bernal </t>
  </si>
  <si>
    <t>porfirio.bernal@serviciodeempleo.gov.co</t>
  </si>
  <si>
    <t>Marzo</t>
  </si>
  <si>
    <t>Abril</t>
  </si>
  <si>
    <t>Mayo</t>
  </si>
  <si>
    <t>Contratar la infraestructura en la nube privada incluyendo hardware, software y almacenamiento requerido para la disponibilidad y continuidad de los servicios de sitios web de la unidad.</t>
  </si>
  <si>
    <t>Aunar esfuerzos, recursos humanos, económicos, técnicos y administrativos, para realizar estudios relacionados con la oferta y demanda laboral en Colombia que permitan mejorar las estrategias en los procesos de gestión y colocación de empleo de la población.</t>
  </si>
  <si>
    <t>Angi Viviana Velásquez Velásquez</t>
  </si>
  <si>
    <t>Contratar, bajo la modalidad de software como servicio - SaaS, el sistema de información que soportará la operación de gestión y colocación de empleo de la Unidad del Servicio Público de Empleo – SISE, incluida la infraestructura tecnológica y soporte requerido para la operación de gestión y colocación de empleo de los prestadores autorizados por la Unidad del SPE</t>
  </si>
  <si>
    <t>Sandra Patricia González Ganvita</t>
  </si>
  <si>
    <t>sandra.gonzalez@serviciodeempleo.gov.co</t>
  </si>
  <si>
    <t>Contratar los servicios de canal de Internet, seguridad perimetral y WIFI local para la Unidad del SPE.</t>
  </si>
  <si>
    <t>Arrendamiento del inmueble ubicado en la ciudad de Bogotá D.C, en la Carrera 69 N° 25B – 44 (Carrera 69 N° 43B – 44) piso 7 del EDIFICIO WORLD BUSSINES PORT, para el funcionamiento del Unidad Administrativa Especial del Servicio Público de Empleo.</t>
  </si>
  <si>
    <t>Contratar los servicios de conectividad integral, telecomunicaciones, enrutamiento y licencia de GitHub, según especificaciones del anexo técnico</t>
  </si>
  <si>
    <t>Servicio de soporte y mantenimiento del sistema de gestión documental para la Unidad del Servicio Público de Empleo</t>
  </si>
  <si>
    <t>Carlos Alberto Garzón Flórez</t>
  </si>
  <si>
    <t>Prestar los servicios de admisión, curso y entrega de correo, correspondencia, envío de paquetería y demás servicios que requiera la Unidad Administrativa Especial del Servicio Público de Empleo, estén sujetos a la propuesta comercial vigente.</t>
  </si>
  <si>
    <t>80121704</t>
  </si>
  <si>
    <t xml:space="preserve">Prestar los servicios profesionales a la Subdirección de Administración y Seguimiento de la UAESPE, consolidando y analizando los Indicadores de gestión y colocación de empleo, y brindando apoyo a las actividades relacionadas con el seguimiento y monitoreo, a la red de prestadores. </t>
  </si>
  <si>
    <t>Adquisición y/o renovación de las licencias Office de Microsoft para los equipos de cómputo y portátiles de la Unidad Administrativa Especial del Servicio Público de Empleo.</t>
  </si>
  <si>
    <t>Junio</t>
  </si>
  <si>
    <t>Julio</t>
  </si>
  <si>
    <t>Contratar el Servicio de Transporte Integral de dos camionetas incluido sus conductores, para el desplazamiento terrestre de la Directora General, Directivos y funcionarios de la Unidad Administrativa Especial del Servicio Público de Empleo.</t>
  </si>
  <si>
    <t xml:space="preserve">Porfirio Humberto Bernal  </t>
  </si>
  <si>
    <t>angelica.hernandez@serviciodeempleo.gov.co</t>
  </si>
  <si>
    <t>Adquisición y/o renovación de Licencias Antivirus, Antispam y Firewall que proteja a la entidad en tiempo real capaz de detectar y reaccionar ante ataques de virus maliciosos para los equipos de la para la Unidad Administrativa Especial del Servicio Público de Empleo.</t>
  </si>
  <si>
    <t>Aunar esfuerzos y recursos humanos, financieros y técnicos para la ejecución, monitoreo y evaluación de un programa de mitigación de barreras en el marco del modelo de inclusión laboral con enfoque de cierre de brechas de la Unidad del Servicio Público de Empleo.</t>
  </si>
  <si>
    <t>No.</t>
  </si>
  <si>
    <t>TEMATICA</t>
  </si>
  <si>
    <t>MODALIDAD</t>
  </si>
  <si>
    <t>EJE TEMATICO GUIA PNFC</t>
  </si>
  <si>
    <t>COMPETENCIA ASOCIADA</t>
  </si>
  <si>
    <t>DESTINATARIOS</t>
  </si>
  <si>
    <t>RESPONSABLE(S)</t>
  </si>
  <si>
    <t>Capacitación</t>
  </si>
  <si>
    <t>Difusión de Información</t>
  </si>
  <si>
    <t>Gestión del Conocimiento</t>
  </si>
  <si>
    <t>Saber y Hacer</t>
  </si>
  <si>
    <t>Todos los servidores de la Entidad</t>
  </si>
  <si>
    <t>Gestión de Documental y de Archivos (Archivo General de la Nación). Lineamientos generales normativos</t>
  </si>
  <si>
    <t>Grupo Gestión de Talento Humano
Grupo Administrativo</t>
  </si>
  <si>
    <t>Actualización en derecho público, disciplinario y administrativo</t>
  </si>
  <si>
    <t>Derecho de Petición - PQRSD - Lenguaje Claro  - Servicio al Ciudadano</t>
  </si>
  <si>
    <t>Gobernanza para la Paz</t>
  </si>
  <si>
    <t>Ser, Saber y Hacer</t>
  </si>
  <si>
    <t>Todos los colaboradores de la Entidad</t>
  </si>
  <si>
    <t xml:space="preserve">Herramientas ofimáticas (Video conferencias, streaming, herramientas, canales virtuales de comunicación) </t>
  </si>
  <si>
    <t>Grupo Gestión de Talento Humano
Subdirección Desarrollo y Tecnología</t>
  </si>
  <si>
    <t>Creación de Valor Público</t>
  </si>
  <si>
    <t>Saber</t>
  </si>
  <si>
    <t>Competencias blandas: Trabajo en equipo y colaboración, motivación, confianza, compromiso, Comunicación asertiva, liderazgo, manejo de equipos de trabajo</t>
  </si>
  <si>
    <t xml:space="preserve">Ser </t>
  </si>
  <si>
    <t>REINDUCCION</t>
  </si>
  <si>
    <t>Política Pública de Empleo en Colombia, Normativa del SPE y relacionada con las diferentes poblaciones focalizadas, misionalidad de la Entidad - Proceso de autorizaciones - Modelo de Inclusión Laboral con enfoque de cierre de brechas - Bolsa única de Empleo - SISE - Herramientas informáticas del SPE</t>
  </si>
  <si>
    <t>Grupo Gestión de Talento Humano
Subdirecciones de Promoción y Administración y Seguimiento</t>
  </si>
  <si>
    <t>Gestión de Documental y de Archivos a nivel institucional. Uso de aplicativos internos. Socialización de documentos del Gestión Documental para manejo y tratamiento de la documentación en la Entidad</t>
  </si>
  <si>
    <t>Sistema de Gestión de Seguridad y Salud en el Trabajo</t>
  </si>
  <si>
    <t>OBSERVACION:</t>
  </si>
  <si>
    <t>1. El presente cronograma podrá ampliarse a partir de las propuestas y necesidades que surjan al interior de las dependencias, relacionadas con la misión institucional o con el fortalecimiento de competencias transversales, para lo cual el área respectiva deberá remitir la solicitud correspondiente a la Secretaría General con el fin de validar su conveniencia y oportunidad.</t>
  </si>
  <si>
    <t>ANGELICA HERNANDEZ BAUTISTA</t>
  </si>
  <si>
    <t>Secretario General</t>
  </si>
  <si>
    <t>Coordinadora Grupo Gestión de Talento Humano</t>
  </si>
  <si>
    <t>TEMA</t>
  </si>
  <si>
    <t>DURACION</t>
  </si>
  <si>
    <t>PERIODICIDAD</t>
  </si>
  <si>
    <t>FECHA ESTIMADA DE REALIZACION</t>
  </si>
  <si>
    <t>POBLACION OBJETIVO</t>
  </si>
  <si>
    <t>PRESUPUESTO</t>
  </si>
  <si>
    <t>Deportivo</t>
  </si>
  <si>
    <t>Todos los servidores</t>
  </si>
  <si>
    <t>Recreativo</t>
  </si>
  <si>
    <t>Semestral</t>
  </si>
  <si>
    <t>Servidores con dos familiares</t>
  </si>
  <si>
    <t>Trimestral</t>
  </si>
  <si>
    <t>Desvinculación laboral</t>
  </si>
  <si>
    <t>Noviembre</t>
  </si>
  <si>
    <t>Prepensionados</t>
  </si>
  <si>
    <t>Encuentro estratégico</t>
  </si>
  <si>
    <t>Mensaje virtual de felicitación
No requiere presuesto al interior del programa de bienestar</t>
  </si>
  <si>
    <t>Alianzas de la Función Pública</t>
  </si>
  <si>
    <t>Socializar y sensibilizar las alianzas que hacen parte del programa Servimos</t>
  </si>
  <si>
    <t>Item
No.</t>
  </si>
  <si>
    <t>OBJETIVOS</t>
  </si>
  <si>
    <t>METAS</t>
  </si>
  <si>
    <t>SEGUIMIENTO</t>
  </si>
  <si>
    <t xml:space="preserve">OBSERVACIONES 
</t>
  </si>
  <si>
    <t>ETAPA DE PLANEACIÓN</t>
  </si>
  <si>
    <t>Diseñar el  Sistema de Gestión de Seguridad y Salud en el Trabajo de la UAE del SPE  de acuerdo con la normatividad vigente y los criterios de calidad de la Función Pública.</t>
  </si>
  <si>
    <t>Establecer el diagnóstico, políticas, planes, programas, actividades y documentos del  Sistema de Gestión de Seguridad y Salud en el Trabajo de acuerdo con la normatividad vigente y los criterios de calidad de la Función Pública.</t>
  </si>
  <si>
    <t>Realizar la evaluación inicial del SG-SST</t>
  </si>
  <si>
    <t>Realizar autoevaluación  de acuerdo con la Resolución 0312 de 2019 - Estándares mínimos.</t>
  </si>
  <si>
    <t>Responsable del SG-SST</t>
  </si>
  <si>
    <t xml:space="preserve">HUMANO
</t>
  </si>
  <si>
    <t>Diseñar un Plan de Trabajo Anual para alcanzar cada uno de los objetivos propuestos en el SG-SST.</t>
  </si>
  <si>
    <t>El Plan de Trabajo Anual debe estar firmado por el responsable de SST y el Secretario General.</t>
  </si>
  <si>
    <t>HUMANO
FINANCIERO</t>
  </si>
  <si>
    <t xml:space="preserve">Definir y asignar las responsabilidades del SG-SST para todos los niveles de la Entidad, definir los recursos financieros, humanos y técnicos. Elaborar matriz de roles y responsabilidades. Incluir estos en la descripción de cargos. </t>
  </si>
  <si>
    <t>Revisar documentacón actual y ajustarla. Emitir documento final y divulgar a todos los niveles de la Entidad.</t>
  </si>
  <si>
    <t xml:space="preserve">Realizar descripción del cargo  y perfil del responsable de SST. Definir competencias en términos de educación, formación y experiencia requerida.   </t>
  </si>
  <si>
    <t>Talento Humano</t>
  </si>
  <si>
    <t>Actualizar procedimiento para la identificación, prevención, evaluación, valoración y control de los peligros y riesgos.</t>
  </si>
  <si>
    <t>Incluir metolodogia, y periodicidad de actualización.</t>
  </si>
  <si>
    <t>Elaborar el plan de capacitación de Seguridad y Salud en el Trabajo con la participación del Copasst.</t>
  </si>
  <si>
    <t xml:space="preserve">Generar una base de datos actualizada que contenga toda la información de los funcionarios y contratistas. </t>
  </si>
  <si>
    <t>Revisar Grupos de Exposición similar</t>
  </si>
  <si>
    <t>Realizar revisión y actualización documental del SG-SST</t>
  </si>
  <si>
    <t>Alinear el SG-SST con el Sistema de Gestión de  Calidad</t>
  </si>
  <si>
    <t>Decreto 1072 de 2015 Art 2.2.4.6.13</t>
  </si>
  <si>
    <t xml:space="preserve">Continuar la migración de la información del SG-SST a la plataforma digital  Alista de la ARL Positiva. </t>
  </si>
  <si>
    <t>ETAPA DE EJECUCIÓN</t>
  </si>
  <si>
    <t xml:space="preserve">Prevenir los daños en la Salud de los trabajadores de la UAE del SPE y asegurar condiciones de trabajo seguras y saludables en las diferentes actividades y procesos de la entidad. </t>
  </si>
  <si>
    <t>Implementar  el 100% de acciones de promoción, prevención,vigilancia y ciudado de la Seguridad y la Salud en el trabajo incluidas en el plan.</t>
  </si>
  <si>
    <t>Incluir funcionarios y contratistas.</t>
  </si>
  <si>
    <t>Realizar revision y actualizacion del profesiograma</t>
  </si>
  <si>
    <t xml:space="preserve">Actualizar información del registro de ausentismos por enfermedades laborales, accidentes e incidentes de trabajo y  enfermedades de origen común. </t>
  </si>
  <si>
    <t>HUMANO
TECNOLÓGICO</t>
  </si>
  <si>
    <t xml:space="preserve">Revisar la matriz y validar la pertinencia de los EPP de acuerdo con el riesgo. </t>
  </si>
  <si>
    <t xml:space="preserve">Incluir las demás aseguradoras en los programas de Promoción y Prevención. </t>
  </si>
  <si>
    <t>Responsable del SG-SST - ARL - Talento Humano</t>
  </si>
  <si>
    <t>Realizar jornadas semestrales de promoción de Política de alcohol y drogas con el apoyo del Copasst.</t>
  </si>
  <si>
    <t>Garantizar el seguimiento al mantenimiento preventivo y/o correctivo de las instalaciones, equipos y herramientas de la Entidad.</t>
  </si>
  <si>
    <t>Realizar divulgación de temas relacionados con Seguridad y Salud en el Trabajo a través de los medios de comunicación disponibles en la Entidad.</t>
  </si>
  <si>
    <t>Divulgación mensual a través de los diferentes medios de comunicación institucional: pantallas, correo electrónico, la voz del empleo, entre otros, y dejar registro de su divulgación. Temas obligatorios prevención de AL y EL</t>
  </si>
  <si>
    <t>Responsable del SG-SST - ARL - Talento Humano - Copasst</t>
  </si>
  <si>
    <t>Fortalecer la gestión de los comités y grupos de apoyo que contribuyan a mejorar las condiciones de Seguridad y Salud  en el trabajo de la UAE del SPE.</t>
  </si>
  <si>
    <t>Apoyar el100% de la ejecución del plan de trabajo del Copasst.</t>
  </si>
  <si>
    <t>Responsable del SG-SST - ARL - Copasst</t>
  </si>
  <si>
    <t>Incentivar a los colaboradores a reportar condiciones inseguras de trabajo con el apoyo del Copasst, como una acción de prevención de accidentes de trabajo.</t>
  </si>
  <si>
    <t>Realizar seguimiento mensual a los compromisos que se deriven de las reuniones ordinarias del Copasst (control de actas de reunión, seguimiento al plan de trabajo).</t>
  </si>
  <si>
    <t xml:space="preserve">Responsable del SG-SST                </t>
  </si>
  <si>
    <t>Apoyar el100% de la ejecución del plan de trabajo del Comité de Convivencia Laboral.</t>
  </si>
  <si>
    <t>Realizar seguimiento trimestral a las reuniones del Comité de Convivencia Laboral (Actas de reunión,  seguimiento al plan de trabajo, informes de gestión trimestrales y anuales, seguimiento gestión y cierre de casos).</t>
  </si>
  <si>
    <t>Actividades educativas e informativas de acoso laboral.</t>
  </si>
  <si>
    <t>Apoyar el100% de la ejecución del plan de trabajo de la Brigada de Emergencias.</t>
  </si>
  <si>
    <t>Responsable del SG-SST - Brigada de Emergencias -COE</t>
  </si>
  <si>
    <t>Revisar y actualizar el Plan de Emergencias</t>
  </si>
  <si>
    <t>El plan de trabajo debe incluir el Comité Operativo de Emergencias.</t>
  </si>
  <si>
    <t>Garantizar que el Talento Humano vinculado a la UAESPE cumpla con los aportes al SGRL</t>
  </si>
  <si>
    <t>Realizar el 100% de las verificaciones de aportes al SGRL programadas.</t>
  </si>
  <si>
    <t>Verificación  mensual de funcionarios y contratistas.</t>
  </si>
  <si>
    <t xml:space="preserve">Responsable del SG-SST </t>
  </si>
  <si>
    <t>Asegurar que los cambios internos en la Entidad cuenten con la preparación requerida desde SST antes de su ejecución, con el fin  de determinar el impacto que estos tendrán en la seguridad y salud de los trabajadores.</t>
  </si>
  <si>
    <t xml:space="preserve">Realizar el 100% de la identificación de peligros y la evaluación de riesgos que puedan derivarse de los cambios, y adoptar el 100% de las medidas de prevención y control antes de su implementación, contando con el apoyo del Copasst. </t>
  </si>
  <si>
    <t xml:space="preserve">Socializar y garantizar la implementación  del procedimiento de Gestión del Cambio que  involucre aspectos internos, como la introducción de nuevos procesos en los métodos de trabajo y en instalaciones; y, cambios en aspectos externos como en la legislación y la evolución del conocimiento en seguridad y salud en el trabajo.
</t>
  </si>
  <si>
    <t>Responsable del SG-SST                                               Alta Dirección</t>
  </si>
  <si>
    <t>Garantizar que las adquisiciones y compras de la Entidad se realicen en el  marco del cumplimiento de los requisitos en materia de seguridad y salud en el trabajo.</t>
  </si>
  <si>
    <t>Asegurar el 100% de las  evaluaciones en las especificaciones relativas a las compras o adquisiciones de productos y servicios, en concordancia con las disposiciones adscritas al SG-SST en el 100% .</t>
  </si>
  <si>
    <t xml:space="preserve">Socializar y garantizar la implementación   del procedimiento para identificación y evaluación de especificaciones de seguridad y salud en el trabajo relativas a las compras o adquisiciones de productos y servicios.
</t>
  </si>
  <si>
    <t>Responsable del SG-SST           GTH                                Grupo Contractual                                    Alta Dirección</t>
  </si>
  <si>
    <t>Gestionar los  peligros y riesgos de la Entidad a través de la adopción de métodos para la identificación, prevención, evaluación, valoración y control de los peligros y riesgos.</t>
  </si>
  <si>
    <t xml:space="preserve">Implementar el 100% de  las  medidas de prevención y control ante los peligros y riesgos identificados en la Entidad. </t>
  </si>
  <si>
    <t xml:space="preserve">Implementar  las  medidas de prevención y control ante los peligros y riesgos identificados en la Entidad  con base en el análisis de pertinencia, teniendo en cuenta el esquema de jerarquización. </t>
  </si>
  <si>
    <t>Revision de la matriz y jerarquización de Riesgos. Garantizar la implementación de los controles.</t>
  </si>
  <si>
    <t xml:space="preserve">Realizar inspecciones de puestos de trabajo en el marco del SVE de Desórdenes Musculoesqueléticos. </t>
  </si>
  <si>
    <t>SVE partiendo de la priorización de riesgos y de la exigencia legal.</t>
  </si>
  <si>
    <t>Decreto 1072/2015 Art. 2.2.4.6.12</t>
  </si>
  <si>
    <t>Responsable del SG-SST - ARL</t>
  </si>
  <si>
    <t>Responsable del SG-SST - Talento Humano - Alta Dirección</t>
  </si>
  <si>
    <t>ETAPA DE VERIFICACIÓN</t>
  </si>
  <si>
    <t>Hacer seguimiento a la ejecución de los componentes del SGSST.</t>
  </si>
  <si>
    <t>Implementar el 100% de las acciones de seguimiento de los componentes del SG-SST definidos en el plan de trabajo.</t>
  </si>
  <si>
    <t>Designar al profesional idoneo para que realice la auditoría del SG-SST.</t>
  </si>
  <si>
    <t>Definir plan de auditorias al SG- SST. Garantizar idoneidad del auditor y participar al Copasst</t>
  </si>
  <si>
    <t>Alta Dirección</t>
  </si>
  <si>
    <t>Investigación de Incidentes, Accidentes de Trabajo y Enfermedades Laborales.</t>
  </si>
  <si>
    <t>Se considerarán las novedades en la normatividad que se disponga en materia de SST.</t>
  </si>
  <si>
    <t xml:space="preserve">Responsable del SG-SST    - Copasst      </t>
  </si>
  <si>
    <t xml:space="preserve">
Responsable del SG-SST
ARL </t>
  </si>
  <si>
    <t xml:space="preserve">Incluir en el procedimiento, los criterios para el método a utilizar y la descripción de la metodología.  Incluir la manera en que se le hará evaluación y seguimiento a la identificacion, documentar los cambios. </t>
  </si>
  <si>
    <t>Realizar seguimiento a los indicadores del SG-SST</t>
  </si>
  <si>
    <t>De acuerdo a los tiempos establecidos y realizar planes que garanticen su cumplimiento.</t>
  </si>
  <si>
    <t xml:space="preserve">Decreto 1072 de 2015 </t>
  </si>
  <si>
    <t xml:space="preserve">
Responsable del SG-SST - Talento Humano</t>
  </si>
  <si>
    <t xml:space="preserve">   </t>
  </si>
  <si>
    <t>ETAPA DE MEJORA CONTINUA</t>
  </si>
  <si>
    <t>Diseñar e implementar las acciones de mejora acorde a los resultados del seguimiento del SG-SST</t>
  </si>
  <si>
    <t>Implementar el 100% de las acciones de mejora del SGSST programadas para el periodo.</t>
  </si>
  <si>
    <t>Dejar evidencia del seguimiento que se hace a las acciones preventivas y correctivas surgidas al SG SST.</t>
  </si>
  <si>
    <t>Implementar las acciones Preventivas, Correctivas y de Mejora producto de los resultados de la auditoría y la revisión del Sistema de Gestión de la Seguridad y Salud en el Trabajo SG-SST, incluyendo la investigación de los incidentes, accidentes y enfermedades laborales.</t>
  </si>
  <si>
    <t xml:space="preserve">Implementar las acciones Preventivas, Correctivas y de Mejora producto de las recomendaciones presentadas por los trabajadores y el Copasst. </t>
  </si>
  <si>
    <t xml:space="preserve">Implementar las acciones Preventivas, Correctivas y de Mejora producto de los resultados de los programas de promoción y prevención.  </t>
  </si>
  <si>
    <t>ELABORADO / ACTUALIZADO POR:</t>
  </si>
  <si>
    <t>APROBADO POR:</t>
  </si>
  <si>
    <t>ANA MARIA RESTREPO PEREZ</t>
  </si>
  <si>
    <t>RESPONSABLE DEL SG-SST</t>
  </si>
  <si>
    <t>LP SST 209-16</t>
  </si>
  <si>
    <t>PLAN DE TRABAJO SEGURIDAD Y SALUD EN EL TRABAJO 2020</t>
  </si>
  <si>
    <t xml:space="preserve">a) Reconocimiento de dádivas.
c) Intereses particulares.
d) Influencia en decisiones para elaboración de los estudios.  </t>
  </si>
  <si>
    <t>Estudios previos elaborados para favorecer a un tercero.</t>
  </si>
  <si>
    <t xml:space="preserve">Secretaria General / Coordinación Contractual </t>
  </si>
  <si>
    <t>a) Falta de probidad del servidor público para incluir especificaciones técnicas y/o modalidades de contratación.
b) Falta de claridad en los criterios para la escogencia del tercero.
c) Falta de verificación en los requisitos de la elaboración de los estudios previos.
d) Fallas en el proceso de planeación.
e) Estudios previos manipulados.
f) Favorecer a un tercero.
g.)deficiencia en la supervisión.
h) Interés indebido en la celebración del contrato.</t>
  </si>
  <si>
    <t xml:space="preserve">Recibir servicios o bienes sin el cumplimiento de los requisitos establecidos en el contrato, en beneficio de un tercero. </t>
  </si>
  <si>
    <t xml:space="preserve">1. Demoras en la ejecución del contrato.
2. Favorecimiento ilicito.
3. Detrimento patrimonial
4. Incumplimiento de objetivos institucionales.
5. Demandas institucionales.
6. Afectación de la imagen de la entidad. </t>
  </si>
  <si>
    <t xml:space="preserve">
a) Seguimiento financiero en la legalización de los contratos.
b) Comité de contratación.
c) Seguimiento a metas sociales a partir del objeto contractual y obligaciones.</t>
  </si>
  <si>
    <t>a) Desconocimiento por  parte de  los  funcionarios de los cronogramas de nomina.
b) Fallas infraestructura(internet).
c) Demoras en el reporte de las novedades por parte de los funcionarios .
d) Cambios constantes de  normatividad.</t>
  </si>
  <si>
    <t xml:space="preserve">Liquidar o realizar pagos en exceso por nómina, o realizar pagos a funcionarios inexistentes, para beneficio propio o de un tercero.
</t>
  </si>
  <si>
    <t>1. Detrimento patrimonial.
2. Pagos realizados no correspondientes a lo real.
3. Apertura de procesos disciplinarios.</t>
  </si>
  <si>
    <t xml:space="preserve">a) Mantenimiento preventivo y actualización del software de Gestion de talento humano.           
b) Control de planta de personal situaciones administrativas.
</t>
  </si>
  <si>
    <t>1. Realizar control de ingresos, retiros, situaciones administrativas y Planta de personal.
2. Realizar mensualmente validaciones de totales de nomina y numeros de empleados.
3. Monitorear y efectuar seguimiento a cambios de normatividad: legal, laboral y tributaria.</t>
  </si>
  <si>
    <t xml:space="preserve">Secretaria General / Grupo Gestión de Talento Humano </t>
  </si>
  <si>
    <t>a) Falta de verificación de los documentos requeridos para el nombramiento 
b) Desconocimiento de los requisitos para el empleo vacante 
c) Fallas en el Manual de Funciones y Competencias Laborales respecto a los requisitos definidos para el empleo
d) Falsedad en la documentación suministrada por el aspirante 
e) Tiempo reducido para realizar el proceso mínimo previo al nombramiento.</t>
  </si>
  <si>
    <t>a). Aplicar el formato de verificación de requisitos aprobado por el Coordinador de Talento Humano y el Secretario General
b) Aplicar el procedimiento que corresponda según la naturaleza del empleo .
c) Actualizar los procedimientos existente, según los cambios normativos.</t>
  </si>
  <si>
    <t xml:space="preserve">1. Realizar dos (2) capacitaciones al grupo de autorizaciones  (una semestral) en etica y en anticorrupción. </t>
  </si>
  <si>
    <t xml:space="preserve">1. Garantizar que los contratos, acuerdos y convenios que contemplen acceso a bases de datos con información clasificada, contengan una obligación de confidencialidad de la información. (Entrega el área técnica  la evidencia)
2. La entidad deberá suministrar PC propios a los usuarios (funcionarios o contatistas) que tengan acceso a bases de datos con informacion clasificada, estos equipos (PC) tendrán restricción en permisos de escritura en los puertos de entrada y salida de información  (usb y CD). (Documento de acta de inspección física de los equipos (Secretaría General)
</t>
  </si>
  <si>
    <t>Subdirección de Administración y Seguimiento - Subdirección de Desarrollo y Técnología - Secretaría General</t>
  </si>
  <si>
    <t>1.2.</t>
  </si>
  <si>
    <t>Informe Trimestral de Atención al Ciudadano.</t>
  </si>
  <si>
    <t>Informe trimestral publicado en la pagina web y en cartelera institucional.</t>
  </si>
  <si>
    <t xml:space="preserve">2 5. </t>
  </si>
  <si>
    <t>Socializaciones realizadas de la NTC</t>
  </si>
  <si>
    <t xml:space="preserve">Gestionar con el área de talento humano la capacitacion para los temas relacionados con el Servicio al Ciudadano. </t>
  </si>
  <si>
    <t>4.2.</t>
  </si>
  <si>
    <t>Trasladar a la autoridad competente, las denuncias presentadas frente a empresas que realicen actividades de gestión y colocación sin la debida autorización (Será una actividad por demanda)</t>
  </si>
  <si>
    <t xml:space="preserve">Realizar una campaña de comunicaciones para fortalecer las acciones que adelanta el área de atención al ciudadano </t>
  </si>
  <si>
    <t xml:space="preserve">Documento de campaña y resultados </t>
  </si>
  <si>
    <t xml:space="preserve">Atención al Ciudadano  / Comunicaciones </t>
  </si>
  <si>
    <t>META O PRODUCTO 2020</t>
  </si>
  <si>
    <t>Realizar la atención a las solicitudes fundamentado en principio de gratuidad, estándares de contenidos, oportunidad con lenguaje claro.</t>
  </si>
  <si>
    <t>100% de las solicitudes gestionadas (Informe Trimestral).</t>
  </si>
  <si>
    <t>(Solicitudes gestionadas / Solicitudes recibidas) * 100</t>
  </si>
  <si>
    <t>Asesor de Planeación</t>
  </si>
  <si>
    <t>ID</t>
  </si>
  <si>
    <t xml:space="preserve">PROGRAMA  </t>
  </si>
  <si>
    <t xml:space="preserve">OBJETIVO DEL PROGRAMA </t>
  </si>
  <si>
    <t>META DEL PROGRAMA A 4  AÑOS</t>
  </si>
  <si>
    <t xml:space="preserve">META ANUAL DEL PROGRAMA </t>
  </si>
  <si>
    <t>INDICADOR DE LA ACTIVIDAD</t>
  </si>
  <si>
    <t xml:space="preserve">OBJETIVO DEL PIGA </t>
  </si>
  <si>
    <t>PRESUPUESTO ASIGNADO</t>
  </si>
  <si>
    <t>OBSERVACIONES</t>
  </si>
  <si>
    <t>ENERO</t>
  </si>
  <si>
    <t>FEBRERO</t>
  </si>
  <si>
    <t>MARZO</t>
  </si>
  <si>
    <t>ABRIL</t>
  </si>
  <si>
    <t>MAYO</t>
  </si>
  <si>
    <t>JUNIO</t>
  </si>
  <si>
    <t>JULIO</t>
  </si>
  <si>
    <t>AGOSTO</t>
  </si>
  <si>
    <t>SEPTIEMBRE</t>
  </si>
  <si>
    <t>OCTUBRE</t>
  </si>
  <si>
    <t>NOVIEMBRE</t>
  </si>
  <si>
    <t>DICIEMBRE</t>
  </si>
  <si>
    <t>% PROGRAMADO 1ER TRIMESTRE</t>
  </si>
  <si>
    <t>Implementar buenas prácticas para el uso racional y eficiente del recurso hídrico al interior de la entidad que permitan mitigar los impactos del consumo de recursos y dar cumplimiento al marco legal vigente.</t>
  </si>
  <si>
    <t xml:space="preserve">Disminuir en un 0,5% el consumo promedio anual de agua en comparación con el año anterior facturado. </t>
  </si>
  <si>
    <t xml:space="preserve">Dism.m^3  = Cons.fact.X Año Actual - Cons.fact.X año Anterior
% Disminución = (Dism.m^3*100) / (Cons.mes X Año Actual)  </t>
  </si>
  <si>
    <t>Implementar las actividades de seguimiento, monitoreo y medición por cada programa y/o plan ambiental definido.</t>
  </si>
  <si>
    <t>Coordinación administrativa</t>
  </si>
  <si>
    <t>Mantener el consumo per cápita de agua en la Unidad por debajo de 3 Litros por turno de trabajo.</t>
  </si>
  <si>
    <t>Cons.PercápitaBim.= (Cons.FactuCons.PercápitaBime.ra) / (Personal Laborando)
Cons.PercápitaXTurn = ((Cons.PercápitaBim.) / 60) * 100</t>
  </si>
  <si>
    <t>LavadoTanques = ((Numero Lavado de Tanques) / 2) * 100</t>
  </si>
  <si>
    <t>%CumplimientoRevisionesRealizadas =  NumeroRevisionesRealizadas / (TotalRevisionesProgramadas UAESPE) * 100</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</si>
  <si>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</si>
  <si>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 xml:space="preserve">Disminuir en un 0,5% el consumo promedio anual de energía eléctrica en comparación con el mismo periodo del año anterior facturado. </t>
  </si>
  <si>
    <t xml:space="preserve">Dism.m^3 = Cons.mes X Año Actual - Cons.mes X año Anterior
% Disminución = (Dism.m^3 * 100) / (Cons.mes X Año Actual)  </t>
  </si>
  <si>
    <t>Mantener el consumo per cápita de energía eléctrica en la Unidad por debajo de los 0,3 Kw/h por turno de trabajo.</t>
  </si>
  <si>
    <t>Realizar campañas educativas en ahorro de energía dentro de la unidad.</t>
  </si>
  <si>
    <t>%Cumplimiento =   (NumeroSensibilizacionesRealizadas / TotalSensibilizacionesProgramadas UAESPE) * 100</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</si>
  <si>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</si>
  <si>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</si>
  <si>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Enviar tips mensuales sobre el correcto manejo de los residuos sólidos generados en la unidad por los diferentes canales de comunicación definidos por la Unidad.</t>
  </si>
  <si>
    <t>%Cumplimiento =   NumeroSensubilizacionesRealizadas / TotalSencibilizacionesProgramadas * 100</t>
  </si>
  <si>
    <t>%ResiduosAprovechables = (Kg Residuos Aprovechables) / (Kg Totales Residuos Generados) * 100</t>
  </si>
  <si>
    <t xml:space="preserve">Diferencia Kg = Kg mes X Año Actual - Kg mes X año Anterior
% ResidusoAprovechables = (Diferenia Kg * 100) / (Kg mes X Año Actual)  </t>
  </si>
  <si>
    <t>Disminuir  un 1% entre cada vigencia el consumo de hojas de papel en la unidad.</t>
  </si>
  <si>
    <t xml:space="preserve">Diferencia Uni.Hojas = Uni.Hojas mes X Año Actual - Uni.Hojas mes X año Anterior
% HojasConsumidas = (Diferencia Uni.Hojas * 100) / (Uni.Hojas mes X Año Actual)   </t>
  </si>
  <si>
    <t>Programa Institucional de Residuos Peligrosos (RESPEL) y Residuos de Aparatos Electricos y Electronicos (RAEE´s)</t>
  </si>
  <si>
    <t>Formular las directrices, procedimientos y actividades para la gestión ntegral de los residuos de origen administrativo  RESPEL y RAEES, generados en la Unidad Administrativa Especial del servicio Público de Empleo - UAESPE, en cumplimiento del marco legal vigente y con el propósito de fomentar las buenas practicas para la segregacion y disposicion final de estos residuos, como reducir los impactos negativos que estos puedan generan.</t>
  </si>
  <si>
    <t>Llevar el registro mensual de todos los Residuos Peligrosos y Residuos Electricos y Electronicos que se generan en la Unidad Administrativa Especial del Servicio Publico de Empleo.</t>
  </si>
  <si>
    <t>%Cumplimiento =   (Total de meses diligenciados / Total de Meses) * 100</t>
  </si>
  <si>
    <t>Dar cumplimiento a la normatividad vigente y aplicable para la Unidad a nivel local y nacional en materia ambiental.</t>
  </si>
  <si>
    <t>Inspecionar el vehiculo que realiza la recolección de los Residuos Peligrosos y los Residuos Electricos y Electronicos y diligenciar la lista de chequeo, elaborada para tal fin.</t>
  </si>
  <si>
    <t>%Cumplimiento =   (Total de listas de chequeo realizadas/ Total de recolecciones realizadas) * 100</t>
  </si>
  <si>
    <t>Cada vez que se realice recoleccion de Residuos de Origen Administrativo.</t>
  </si>
  <si>
    <t>Diligenciar mensualmente el formato CalculoMediaMovil.xlsx.</t>
  </si>
  <si>
    <t>Archivo CalculoMediaMovil.xlsx.</t>
  </si>
  <si>
    <t>Diligenciar el formato FormatoAprovechamiento.xlsx.</t>
  </si>
  <si>
    <t>FormatoAprovechamiento.xlsx</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</si>
  <si>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</si>
  <si>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</si>
  <si>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Hacer campañas semestrales para la disminución del consumo de papel dentro de la Unidad.</t>
  </si>
  <si>
    <t>Hacer una campaña virtual cada semestre para la disminución del consumo de papel dentro de la Unidad:</t>
  </si>
  <si>
    <t>%Cumplimiento =   (NumeroSensubilizacionesRealizadas / TotalSencibilizacionesProgramadas * 100)</t>
  </si>
  <si>
    <t>%InclusiónCriteriosAmbientales = (Numero de procesos contractuales con criterios de sostenibilidad / Total de procesos  identificados en el Manual de Compras Verdes) * 100</t>
  </si>
  <si>
    <t>Coordinación contractual</t>
  </si>
  <si>
    <t>Programa Implementación de prácticas sostenibles</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</si>
  <si>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</si>
  <si>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Verificar por semestre que los vehículos alquilados por la entidad cuenten con el certificado de la revisión técnico mecánica y de gases al día.</t>
  </si>
  <si>
    <t>% Vehiculos con revisión=  (Numero de vehiculos con revisión / Total de vehiculos alquilados) * 100</t>
  </si>
  <si>
    <t>Cada cuatro meses se enviaran tips para incentivar el uso de la bicicleta en los funcionarios de la Unidad como medio de transporte limpio y ambientalmente sostenible.</t>
  </si>
  <si>
    <t>%Cumplimiento =  (NumeroSensubilizacionesRealizadas / TotalSencibilizacionesProgramadas) * 100</t>
  </si>
  <si>
    <t>TAREA</t>
  </si>
  <si>
    <t>Realizar una adecuada gestión de los documentos que soportan la información de la Entidad de acuerdo con los procesos y procedimientos e incorporando acciones en materia de gestión documental.</t>
  </si>
  <si>
    <t>Realizar seguimiento  a las PQRSD asignadas a las  diferentes áreas de la entidad y a su correspondiente respuesta.</t>
  </si>
  <si>
    <t>Controlar el ingreso y egreso de todos los bienes de la Entidad y mantener actualizado los inventarios de bienes devolutivos y controlables de la entidad en el software de inventario</t>
  </si>
  <si>
    <t>Promover la implementación de estrategias destinadas a prevenir, mitigar, corregir y/o compensar los impactos negativos generados en las actividades diarias y/o aspectos ambientales de la Entidad</t>
  </si>
  <si>
    <t>Fortalecer el liderazgo y el talento humano bajo los principios de integridad y legalidad, como motores de la generación de resultados</t>
  </si>
  <si>
    <t>Establecer el plan de trabajo del sistema de gestión de salud y seguridad en el trabajo,  implementarlo y medir su cumplimiento</t>
  </si>
  <si>
    <t>Fortalecer estrategias asociadas al modelo de inclusión laboral con enfoque de cierre de brechas</t>
  </si>
  <si>
    <t>Fortalecer estrategias misionales</t>
  </si>
  <si>
    <t>Subdirección de Administración y Seguimiento – Grupo de Estudio</t>
  </si>
  <si>
    <t>Generar insumos relacionados con competencias y formación académica</t>
  </si>
  <si>
    <t>Dos (2) documentos con información de competencias y formación académica más demandados por los empresarios</t>
  </si>
  <si>
    <t>Aplicar la metodología vigente para el procesamiento de la información de demanda laboral</t>
  </si>
  <si>
    <t>Doce (12) anexos de demanda laboral</t>
  </si>
  <si>
    <t>Elaborar reportes con información de ofertas de empleo vigentes</t>
  </si>
  <si>
    <t>Doce (12) boletines</t>
  </si>
  <si>
    <t>Elaborar documentos con informacion relacionada con la misionalidad de la Unidad</t>
  </si>
  <si>
    <t>Actualización de la Información en el Botón de Transparencia</t>
  </si>
  <si>
    <t>Realizar seguimiento a los proyectos de inversión (ejecución presupuestal)</t>
  </si>
  <si>
    <t xml:space="preserve"> </t>
  </si>
  <si>
    <t>Consolidar  el seguimiento  institucional a los planes y proyectos de la Unidad del SPE</t>
  </si>
  <si>
    <t>Fortalecer la gestión institucional por medio del seguimiento al Modelo Integrado de Planeación y Gestión</t>
  </si>
  <si>
    <t>Lista de Asistencia - Capacitaciones - Presentación a través de correo masivo</t>
  </si>
  <si>
    <t xml:space="preserve">Subdirección de Promoción </t>
  </si>
  <si>
    <t>El trámite actualmente se encuentra en linea.</t>
  </si>
  <si>
    <t xml:space="preserve">Listado de empresas no autorizadas reportadas a la autoridad competente </t>
  </si>
  <si>
    <t>UNIDAD ADMINISTRATIVA ESPECIAL SERVICIO PUBLICO DE EMPLEO</t>
  </si>
  <si>
    <t>METODOLOGIA</t>
  </si>
  <si>
    <t>TRIMESTRE I</t>
  </si>
  <si>
    <t>TRIMESTRE II</t>
  </si>
  <si>
    <t>Se realizará un jornada semestral con el apoyo del DNP de hasta 4 horas.</t>
  </si>
  <si>
    <t>Se realizarán hasta dos jornadas en el año con el apoyo de facilitadores internos y del Ministerio de Trabajo. Cada jornada será de hasta 8 horas</t>
  </si>
  <si>
    <t>Se realizarán hasta 4 jornadas en el año con el apoyo de facilitadores internos para el manejo de la gestión documental aplicada a la Entidad</t>
  </si>
  <si>
    <t xml:space="preserve">Se realizarán hasta 3 jornadas en el año con el apoyo de facilitadores internos </t>
  </si>
  <si>
    <t>Se realizarán hasta 3 jornadas en el año con el apoyo del profesional en SST y de la ARL</t>
  </si>
  <si>
    <t>SUBDIRECCIÓN DE DESARROLLO Y TECNOLOGÍA</t>
  </si>
  <si>
    <t>PLANES</t>
  </si>
  <si>
    <t>EVIDENCIA O PRODUCTO</t>
  </si>
  <si>
    <t>Secretaria General</t>
  </si>
  <si>
    <t>PLANES INSTITUCIONALES 2021</t>
  </si>
  <si>
    <t>CRONOGRAMA IMPLEMENTACIÓN PINAR - 2021</t>
  </si>
  <si>
    <t>Actividad</t>
  </si>
  <si>
    <t>Año 2021</t>
  </si>
  <si>
    <t>Trimestre 1</t>
  </si>
  <si>
    <t>Trimestre 2</t>
  </si>
  <si>
    <t>Trimestre 3</t>
  </si>
  <si>
    <t>Trimestre 4</t>
  </si>
  <si>
    <t>1. Actualizar y convalidar TRD Período 2016-2021.</t>
  </si>
  <si>
    <t>2. Brindar apoyo técnico y operativo en Gestión Documental a las áreas de la Entidad que demanden el servicio.</t>
  </si>
  <si>
    <t>3. Proveer el conocimiento básico sobre la gestión documental a todos los colaboradores de la entidad mediante sesiones virtuales o presenciales de capacitación técnica y operativa en gestión documental, previa concertación e inclusión en el PIC de la entidad.</t>
  </si>
  <si>
    <t>4. Establecer cronograma de transferencias documentales primarias (desde el Archivo de Gestión al Archivo Central), y velar por el cumplimiento de éste, así como por el de las actividades de organización, descripción, digitalización e indexación en el Sistema de Gestión Documental conforme a la normatividad y política archivística.</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</si>
  <si>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</si>
  <si>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82101901;82101902;82101905;82111601;82111704;82111901;82111902;93141811</t>
  </si>
  <si>
    <t>Prestar servicios profesionales a la Unidad del SPE, para la estructuración e implementación de la estrategia de comunicaciones de la entidad 2021, articulando con diferentes grupos de interés y otros actores para lograr una efectiva comunicación tanto interna como externa.</t>
  </si>
  <si>
    <t>CCE-05</t>
  </si>
  <si>
    <t>CO-DC-11001</t>
  </si>
  <si>
    <t xml:space="preserve">Julián David Calderón Hortúa </t>
  </si>
  <si>
    <t>julian.calderon@serviciodeempleo.gov.co</t>
  </si>
  <si>
    <t xml:space="preserve">82111901;82111902;82111601;82111704;93141811; </t>
  </si>
  <si>
    <t>Prestación de servicios profesionales a la Unidad del SPE, para apoyar el desarrollo y la ejecución de la estrategia de comunicación 2021, mediante la creación y elaboración de piezas gráficas y documentos dirigidos a los diferentes grupos de interés.</t>
  </si>
  <si>
    <t>82101601;82101903;93141811;82111601;82111704;82111901;81112103;82141504;</t>
  </si>
  <si>
    <t>Prestación de servicios profesionales a la Unidad del SPE, para apoyar el desarrollo y la ejecución de la estrategia de comunicación 2021, mediante la evaluación, revisión, implementación y consolidación de la estrategia de comunicación digital de la Unidad.</t>
  </si>
  <si>
    <t>82111601;82111704;82111901;82111902;93141811</t>
  </si>
  <si>
    <t>Prestar servicios de apoyo a la gestión a la Unidad del SPE, para la ejecución de la estrategia de comunicación 2021, orientada a la promoción de la comunicación interna.</t>
  </si>
  <si>
    <t>82111601;82111704;82111901;82111902;93141811;</t>
  </si>
  <si>
    <t>Prestar servicios de apoyo a la gestión a la Unidad del SPE, para la ejecución de la estrategia de comunicación 2021, orientada a la promoción de la comunicación externa.</t>
  </si>
  <si>
    <t>82101901;82101902;82101903;82101905;82101801;82101802;93141811;</t>
  </si>
  <si>
    <t>Prestación de servicios de monitoreo sobre noticias relacionadas con la Unidad del Servicio Público de Empleo, su ecosistema institucional y el mercado laboral colombiano, emitidas por los medios de comunicación a nivel nacional.</t>
  </si>
  <si>
    <t>Prestar servicios integrales en comunicación para la producción y divulgación de campañas de comunicación necesarias para el desarrollo de la estrategia de comunicación orientadas a la divulgación de los servicios del SPE y su red de prestadores.</t>
  </si>
  <si>
    <t>Prestar servicios de operación logística para la organización, apoyo, coordinación, administración y/o realización de actividades y eventos institucionales, presenciales y/o virtuales, como foros, espacios de divulgación de la misionalidad de la Unidad, promoción de los servicios de los prestadores autorizados y fomento de las iniciativas de la entidad.</t>
  </si>
  <si>
    <t>CCE-06</t>
  </si>
  <si>
    <t>Prestar los servicios profesionales a la Unidad Administrativa Especial del Servicio Público de Empleo en el acompañamiento a los prestadores del SPE en la articulación regional para el fortalecimiento de la gestión del servicio público de empleo en los territorios.</t>
  </si>
  <si>
    <t>CARLOS GARZON</t>
  </si>
  <si>
    <t>Prestar los servicios profesionales a la Unidad Administrativa Especial del Servicio Público de Empleo en el acompañamiento a los prestadores del SPE en la articulación regional para el fortalecimiento de la gestión del servicio público de empleo en los territorios y participación en el desarrollo de actividades de atención a Bolsas de Empleo de las IES.</t>
  </si>
  <si>
    <t>Prestar los servicios profesionales a la Unidad Administrativa Especial del Servicio Público de Empleo y en especial a la Subdireccion de Promoción en el acompañamiento y asistencia técnica a la Red de Prestadores del servicio público de empleo.</t>
  </si>
  <si>
    <t>80111706;80101505</t>
  </si>
  <si>
    <t>Prestar los servicios profesionales a la Unidad Administrativa Especial del Servicio Público de Empleo en el seguimiento, análisis de información, estructuración de procesos, documentos y demás acciones encaminadas a promover la inclusión laboral de la población de difícil colocación en la ruta de empleabilidad, con énfasis en víctimas del conflicto armado.</t>
  </si>
  <si>
    <t>80161500;80101505</t>
  </si>
  <si>
    <t>Prestar los servicios profesionales en la Subdirección de Promoción para el acompañamiento en la implementación de enfoques psicosocial, diferencial y de género en las estrategias de Inclusión Laboral a grupos poblacionales, en la elaboración y actualización de documentos, así como en las acciones sobre barreras para la empleabilidad relacionadas con la ejecución del CONPES 3992 de 2020.</t>
  </si>
  <si>
    <t>Prestar los servicios profesionales Unidad Administrativa Especial del Servicio Público de Empleo, para el acompañamiento en la estructuración de estrategias y/o programas que faciliten la atención a la población de difícil colocación en el marco del modelo de inclusión laboral con enfoque de cierre de brechas.</t>
  </si>
  <si>
    <t>80101509;80101511;801101505</t>
  </si>
  <si>
    <t>Prestación de servicios profesionales a la Subdirección de Promoción en la identificación, estructuración y la validación de instrumentos y acciones que fortalezcan los servicios de gestión y colocación de empleo en el marco del Modelo de Inclusión Laboral con enfoque de cierre de brechas del servicio público de empleo.</t>
  </si>
  <si>
    <t>Prestar los servicios profesionales a la Unidad Administrativa Especial del Servicio Público de Empleo en el acompañamiento jurídico a la Subdirección de Promocíón en el desarrollo de la estrategia de inclusión laboral de víctimas del conflicto armado y otras poblaciones, en el marco de la articulación regional para el fortalecimiento de la gestión del servicio público de empleo.</t>
  </si>
  <si>
    <t>Prestar los servicios profesionales a la Unidad Administrativa Especial del Servicio Público de Empleo en la construcción de herramientas y acompañamiento a los prestadores para la inclusión laboral de víctimas del conflicto armado y otras poblaciones, en el marco de la articulación regional para el fortalecimiento de la gestión del servicio público de empleo y mitigar las barreras de la población víctima a través de servicios especializados</t>
  </si>
  <si>
    <t>Prestar los servicios profesionales a la Unidad Administrativa Especial del Servicio Público de Empleo, para el desarrollo de las acciones necesarias de relacionamiento y apoyo en la gestión de formulación y acompañamiento en la ejecución y seguimiento de la cooperación nacional y/o internacional.</t>
  </si>
  <si>
    <t>Prestar los servicios profesionales a la Subdirección de Promoción para apoyar la ejecución y seguimiento a la estrategia de cooperación nacional y/o internacional, así como en el relacionamiento y gestión de los acuerdos de cooperación suscritos con la Unidad del Servicio Público de Empleo.</t>
  </si>
  <si>
    <t>Prestación de servicios profesionales a la Subdirección de Promoción para acompañar la identificación, estructuración y la validación de instrumentos y estrategias que fortalezcan la gestión empresarial de la Red de Prestadores permitiendo mejorar la prestación de los servicios de la ruta de empleabilidad del Servicio Público de Empleo.</t>
  </si>
  <si>
    <t>80111706;80101509</t>
  </si>
  <si>
    <t xml:space="preserve">Prestar los servicios profesionales a la Unidad Administrativa Especial del Servicio Público de Empleo, fortaleciendo su  gestión en la consolidación de información general y específica que se requiera, así mismo, realizar seguimiento a la ejecución de todas las actividades en el componente financiero, de los proyectos de inversion asignados a la Subdirección de Promoción. </t>
  </si>
  <si>
    <t>80101509;80101511</t>
  </si>
  <si>
    <t>Prestar los servicios profesionales a la Unidad del Servico Público de Empleo para el fortalecimiento de la estrategia de inclusión laboral a población étnica, así como en la estructuración y actualización de documentos, herramientas y acciones de la Subdirección de Promoción, sobre mitigación de barreras para la empleabilidad de esta población a través de la atención del Servicio Público de Empleo.</t>
  </si>
  <si>
    <t>Prestar los servicios profesionales a la Unidad del Servico Público de Empleo, para el fortalecimiento de la estrategia de inclusión laboral a población étnica, así como en la estructuración y actualización de documentos, herramientas y acciones de la Subdirección de Promoción, sobre mitigación de barreras para la empleabilidad de esta población a través de la atención del Servicio Público de Empleo.</t>
  </si>
  <si>
    <t>Prestar servicios profesionales a la Unidad Administrativa Especial del Servicio Público de Empleo, para el fortalecimiento de la estrategia de inclusión laboral con enfoque de género, así como en la estructuración y actualización de documentos, herramientas y acciones de la Subdirección de Promoción, sobre mitigación de barreras para la empleabilidad de esta población a través de la atención del Servicio Público de Empleo.</t>
  </si>
  <si>
    <t>80101509; 80101511</t>
  </si>
  <si>
    <t>Prestar los servicios profesionales a la Unidad Administrativa Especial del Servicio Público de Empleo, para el fortalecimiento de la estrategia de inclusión laboral con enfoque de jóvenes, así como en la estructuración y actualización de documentos, herramientas y acciones de la Subdirección de Promoción, sobre mitigación de barreras para la empleabilidad de esta población a través de la atención del Servicio Público de Empleo.</t>
  </si>
  <si>
    <t>Prestar los servicios profesionales a la Unidad Administrativa Especial del Servicio Público de Empleo, para la creación y fortalecimiento de las estrategias de inclusión laboral que promuevan la generación de empleos verdes, la inclusión laboral en la zona rural, y la atención a poblaciones como las de adulto mayor, personas con afectaciones en la salud mental, y veteranos de la Fuerza Pública, entre otras, así como en la estructuración y actualización de documentos y acciones de la Subdirección de Promoción, sobre mitigación de barreras para la empleabilidad de esta población a través de la atención del Servicio Público de Empleo.</t>
  </si>
  <si>
    <t>80101509;80101505;86101810</t>
  </si>
  <si>
    <t>CCE-11||03</t>
  </si>
  <si>
    <t>Contratar la prestación del servicio de gestión y suministro de tiquetes aéreos en rutas nacionales e internacionales para el desplazamiento de funcionarios y contratistas, que sean requeridos para el desarrollo de actividades dirigidas al cumplimiento de la misión y los objetivos estratégicos de la Unidad Administrativa Especial del Servicio Público de Empleo</t>
  </si>
  <si>
    <t>CCE-99</t>
  </si>
  <si>
    <t xml:space="preserve">José Germán Suárez Becerra </t>
  </si>
  <si>
    <t>jose.suarez@serviciodeempleo.gov.co</t>
  </si>
  <si>
    <t>81112001;81112006;80111703;81161801</t>
  </si>
  <si>
    <t>Adquirir el licenciamiento de una herramienta para la realización de prueba(s) psicotécnica(s), de uso y administración en línea y fuera de línea (online y offline) a través de la cual se evalúen las competencias transversales de los buscadores de empleo que acuden a la red de prestadores autorizada del Servicio Público de Empleo con el fin potencializar la orientación ocupacional y la preselección, de acuerdo con las necesidades de los empleadores.</t>
  </si>
  <si>
    <t xml:space="preserve">Licitación </t>
  </si>
  <si>
    <t>Prestar servicios profesionales a la Subdirección de Administración y Seguimiento para el procesamiento de información estadística con microdatos del registro de vacantes y buscadores del Servicio Público de Empleo, con miras a desarrollar análisis de coyuntura laboral con un énfasis regional y sectorial.</t>
  </si>
  <si>
    <t xml:space="preserve">FREDY RAMOS </t>
  </si>
  <si>
    <t>fredy.ramos@serviciodeempleo.gov.co</t>
  </si>
  <si>
    <t>Prestar servicios profesionales a la Subdirección de Administración y Seguimiento para el procesamiento de información estadística con datos y microdatos del registro de vacantes que le permita a la unidad fortalecer el proceso de generación de información de mercado laboral.</t>
  </si>
  <si>
    <t>Prestar servicios profesionales a la Subdirección de Administración y Seguimiento para apoyar la realización de documentos técnicos a partir de los registros administrativos del SPE y fuentes externas que sean de utilidad para la toma de desiciones de acuerdo con la Misionalidad de la Unidad del SPE.</t>
  </si>
  <si>
    <t>Prestar servicios profesionales a la Subdirección de Administración y Seguimiento en actividades relacionadas con investigación, fortalecimiento, análisis de coyuntura y datos, con enfoque sectorial y territorial, relacionados con el mercado laboral.</t>
  </si>
  <si>
    <t>81111806;93141806</t>
  </si>
  <si>
    <t>Prestar servicios profesionales a la Subdirección de Administración y Seguimiento para adelantar el análisis de datos cuantitativos y cualitativos relacionados con el mercado laboral, con enfoque poblacional, territorial y sectorial.</t>
  </si>
  <si>
    <t>Prestar servicios profesionales especializados o altamente calificados a la Subdirección de Administración y Seguimiento, para analizar la dinámica histórica de la demanda laboral, el comportamiento de la gestión del Servicio Público de Empleo frente al mercado de trabajo y adelantar estudios de prospectiva laboral.</t>
  </si>
  <si>
    <t xml:space="preserve">Prestar los servicios profesionales a la Unidad Administrativa Especial del Servicio Público de Empleo en temas juridicos relacionados con el procedimiento administrativo de autorización a prestadores, modificaciones y renovaciones, asi como acompañamiento juridico a  las actividades de seguimiento a la Red de prestadores. </t>
  </si>
  <si>
    <t xml:space="preserve">Prestar los servicios profesionales a la Unidad Administrativa Especial del Servicio Público de Empleo en temas jurídicos relacionados con el procedimiento administrativo de autorización a prestadores, modificación y renovación, así como Proyectar la respuesta a las peticiones relacionadas con el sector hidrocarburos. </t>
  </si>
  <si>
    <t>Prestar los servicios profesionales a la Unidad Administrativa Especial del Servicio Público de Empleo en temas jurídicos relacionados con los procedimiento administrativo de autorización a prestadores, modificación y renovación, así como proyectar la respuesta a los derechos de petición que surjan como consecuencia de estos trámites.</t>
  </si>
  <si>
    <t>Prestar los servicios profesionales a la Subdirección de Administración y Seguimiento en el acompañamiento  a los potenciales prestadores, así como a los prestadores autorizados, para el fortalecimiento en la prestación de los servicios de gestión y colocación de empleo.</t>
  </si>
  <si>
    <t>Prestar los servicios profesionales a la Unidad Administrativa Especial del Servicio Público de Empleo en actividades que fortalezcan la prestación de los servicios de gestión y colocación de empleo en el sector hidrocarburos</t>
  </si>
  <si>
    <t>Prestar los servicios profesionales a la Unidad Administrativa Especial del Servicio Público de Empleo en el monitoreo a la prestación de los servicios de gestión y colocación de empleo en el sector hidrocarburos, así como promover la articulación institucional con entidades de orden nacional relacionadas con este sector.</t>
  </si>
  <si>
    <t xml:space="preserve">Prestar los servicios profesionales a la Unidad Administrativa Especial del Servicio Público de Empleo en el  fortalecimiento y seguimiento a la prestación de los servicios de gestión y colocación de empleo ofrecidos por la red de prestadores autorizados. </t>
  </si>
  <si>
    <t>Prestar Servicios profesionales a la Subdirección de Administración y Seguimiento en la articulación con actores internos y externos, acompañando las diferentes actividades de los Grupos Internos de trabajo de la Subdirección.</t>
  </si>
  <si>
    <t>Prestar los servicios profesionales a la Unidad Administrativa Especial del Servicio Público de Empleo en el seguimiento a la gestión de la red de prestadores autorizados, así como brindar apoyo en el desarrollo de actividades de gestión y colocación de empleo a los prestadores de los territorios del departamento de Cundinamarca, Bogotá distrito capital y la región del pacifico.</t>
  </si>
  <si>
    <t>Prestar los servicios profesionales a la Unidad Administrativa Especial del Servicio Público de Empleo en el seguimiento a la gestión de la red de prestadores autorizados, así como brindar apoyo en el desarrollo de actividades de gestión y colocación de empleo a los prestadores de los territorios de los departamentos de Santander y Norte de Santander, así como a todos los que comprenden la región del caribe y la región insular (San Andrés y Providencia).</t>
  </si>
  <si>
    <t xml:space="preserve">Prestar los servicios profesionales a la Unidad Administrativa Especial del Servicio Público de Empleo en el seguimiento a la gestión de la red de prestadores autorizados, así como brindar apoyo en el desarrollo de actividades de gestión y colocación de empleo a los prestadores de que comprenden las regiones de la amazonía y Orinoquía; así como los departamentos de Antioquia, Boyacá, Caldas, Huila, Quindío, Risaralda y Tolima. 
</t>
  </si>
  <si>
    <t>81111504;81111704;81111806;81111901</t>
  </si>
  <si>
    <t>Prestar servicios profesionales a la Subdirección de Desarrollo y Tecnología, relacionados con la administración, monitoreo, mantenimiento, aseguramiento, copias de seguridad, consultas, procesos de Extracción, Transformación y Cargue (ETL) e implementación de Procedimientos Almacenados sobre las Bases de Datos de la Unidad de SPE.</t>
  </si>
  <si>
    <t xml:space="preserve">RICARDO CHACÓN </t>
  </si>
  <si>
    <t xml:space="preserve">ricardo.chacon@serviciodeempleo.gov.co </t>
  </si>
  <si>
    <t>81111500;81112200;81111800</t>
  </si>
  <si>
    <t>Prestar servicios profesionales a la Unidad Administrativa Especial del Servicio Público de Empleo, en la gestión, monitoreo, control, intervención, técnica, funcional, operativa , financiera de proyectos de sistemas de información, aplicaciones y herramientas informáticas misionales, así como, realizar elapoyo administrativo en la adquisición de bienes y servicios a cargo de la Subdirección de Desarrollo y Tecnologia.</t>
  </si>
  <si>
    <t>81111504;81111500;81112200;81111800</t>
  </si>
  <si>
    <t>Prestar servicios profesionales  a la Subddirección de Desarrollo y Tecnología en los desarrollos de software nuevos y evolutivos e iniciativas de proyectos de sistemas de información de la Unidad del Servicio Público de Empleo.</t>
  </si>
  <si>
    <t>81111508;81111820;81112209</t>
  </si>
  <si>
    <t xml:space="preserve">Prestar servicios profesionales a la Unidad Administrativa Especial del Servicio Público de Empleo, en el Desarrollo de aplicaciones existentes y nuevas que administra o suministra la Subdirección de Desarrollo y Tecnología según la necesidad del Servicio Público de Empleo. </t>
  </si>
  <si>
    <t>Prestar los servicios profesionales a  la Unidad Administrativa Especial del Servicio Público de Empleo, para realizar el análisis, diseño, construcción, pruebas e implementación, y/o mantenimiento de requerimientos de software y realizar talleres de capacitación en los desarrollos entregados.</t>
  </si>
  <si>
    <t>81111508;81111704;81111806;81111901</t>
  </si>
  <si>
    <t>Prestar los servicios profesionales a  la Subdirección de Desarrollo y Tecnología, en la estructuración e implementación de componentes y servicios tecnológicos para la consulta, extracción, transformación y carga de informacion en los sistemas de información y aplicaciones de la Unidad de Servicio Público de Empleo.</t>
  </si>
  <si>
    <t>81112307;81112202;81112204;81111811</t>
  </si>
  <si>
    <t>Prestar servicios de apoyo a la gestión para atender los requerimientos de mantenimiento y soporte de equipos de computo, solicitados por la Subdirección de Desarrollo y Tecnologia en cumplimiento al buen funcionamiento de los servicios de ofimática ofrecidos al interior de la Unidad del Servicio Público de Empleo.</t>
  </si>
  <si>
    <t>81112500;81111500;81112200;43231500;81111800;81112000</t>
  </si>
  <si>
    <t xml:space="preserve">81112501;81112202 </t>
  </si>
  <si>
    <t>Adquisición a perpetuidad de licencias del software STATA SE Edition última versión incluyendo el soporte y actualizaciones.</t>
  </si>
  <si>
    <t xml:space="preserve">81112501;43231511;43232300;81112202 </t>
  </si>
  <si>
    <t>Contratar la suscripción de licencias Tableau</t>
  </si>
  <si>
    <t>CCE-10</t>
  </si>
  <si>
    <t>81111812;43222639;81112003;81112401;81112502</t>
  </si>
  <si>
    <t>Prestar servicios profesionales a la Unidad del SPE, para realizar las evaluaciones,  informes y seguimientos asignados en materia financiera y contable, para el cumplimiento del plan anual de auditoría de la Entidad.</t>
  </si>
  <si>
    <t xml:space="preserve">Juan Manuel Bello Jaramillo </t>
  </si>
  <si>
    <t>juan.bello@serviciodeempleo.gov.co</t>
  </si>
  <si>
    <t>El contratista se obliga con la UAESPE, a prestar sus servicios profesionales para efectos de dar apoyo jurídico al Asesor con Funciones de Control Interno, y realizar las evaluación, informes y seguimientos asignados para el cumplimiento del plan anual de auditoria</t>
  </si>
  <si>
    <t>80101604;80101509</t>
  </si>
  <si>
    <t xml:space="preserve">Prestar servicios profesionales a la Unidad del SPE, coordinando las actividades relacionadas con la entrega oportuna de la información, seguimiento de los recursos de inversión, elaboración de informes y requerimientos en general con relación a la planeación institucional. . </t>
  </si>
  <si>
    <t xml:space="preserve">Fredy Arturo Ramos Rincón
</t>
  </si>
  <si>
    <t xml:space="preserve">fredy.ramos@serviciodeempleo.gov.co
</t>
  </si>
  <si>
    <t>80101504;80101604</t>
  </si>
  <si>
    <t xml:space="preserve">Prestar servicios profesionales a la Unidad del SPE para acompañar la formulación, seguimiento y ejecución presupuestal, así como el reporte de información de los diferentes proyectos de inversión, planes y programas necesarios de la dirección y las subdirecciones de la entidad, para el cumplimiento de las metas propuestas </t>
  </si>
  <si>
    <t>Prestar servicios profesionales a la Unidad del SPE  para acompañar la consolidación,  implementación y mejoras a los parámetros establecidos en el Sistema Integrado de Gestión en el marco de lo establecido en el Modelo Integrado de Planeación y Gestión y las políticas de gestión y desempeño</t>
  </si>
  <si>
    <t>Prestar servicios profesionales a la Unidad del SPE, realizando el seguimiento y análisis a la implementación de la política de transparencia, acceso a la información pública y lucha contra la corrupción.</t>
  </si>
  <si>
    <t>81131505;81111806</t>
  </si>
  <si>
    <t xml:space="preserve">Prestar servicios profesionales a la Unidad del SPE  realizando el análisis y seguimiento de los  indicadores de gestión y colocación del Servicio Público de Empleo, junto con la revisión de las bases de datos y apoyo técnico a las subdirecciones con relación a los indicadores de las diferentes poblaciones. </t>
  </si>
  <si>
    <t>81121502;81111806</t>
  </si>
  <si>
    <t>Prestar los servicios profesionales a la Unidad del SPE realizando el seguimiento y validación de los indicadores de gestión y colocación de empleo, así mismo brindar información con base en las cifras manejadas por Planeación.</t>
  </si>
  <si>
    <t>Prestar los servicios profesionales como abogado en el trámite y desarrollo de asuntos jurídicos de competencia de la Dirección General</t>
  </si>
  <si>
    <t>ANGI VELASQUEZ</t>
  </si>
  <si>
    <t>Prestar los servicios profesionales a la Dirección General, para realizar el seguimiento a las iniciativas legislativas que impacten el Servicio Público de Empleo, así como también el acompañamiento a iniciativas reglamentarias y legislativas que surjan de las áreas misionales de la Unidad del SPE.</t>
  </si>
  <si>
    <t>DIRECCIÓN GENERAL</t>
  </si>
  <si>
    <t>Prestar los servicios profesionales jurídicos a la Unidad Administrativa Especial del Servicio Público de Empleo, en las diferentes etapas de contratación estatal.</t>
  </si>
  <si>
    <t xml:space="preserve">Juan Bautista Ceballos Gutiérrez </t>
  </si>
  <si>
    <t>juan.ceballos@serviciodeempleo.gov.co</t>
  </si>
  <si>
    <t>80121704;80121700</t>
  </si>
  <si>
    <t>Prestar servicios jurídicos altamente calificados a la Unidad del SPE, en todos los temas transversales que requieran las distinas Subdirecciones así como la Secretaría General.</t>
  </si>
  <si>
    <t xml:space="preserve">PABLO ORDOÑEZ </t>
  </si>
  <si>
    <t>pablo.ordonez@serviciodeempleo.gov.co</t>
  </si>
  <si>
    <t>80121704;81131500</t>
  </si>
  <si>
    <t>Prestar los servicios profesionales jurídicos a la Unidad Administrativa Especial Del Servicio Público De Empleo, en las diferentes etapas de contratación estatal, así como en la estructuración de los procesos y procedimientos contractuales del Sistema Integrado de Gestión de la entidad.</t>
  </si>
  <si>
    <t>Prestar los servicios de apoyo a la gestión a la Unidad del SPE, principalmente en el proceso de atención al ciudadano a través de los diferentes canales instituidos en la entidad.</t>
  </si>
  <si>
    <t>José Germán Suárez Becerra</t>
  </si>
  <si>
    <t>Prestar los servicios profesionales a la Unidad del SPE, en la consolidación del modelo integrado de planeación y gestión, principalmente en el desarrollo del proceso de atención al ciudadano.</t>
  </si>
  <si>
    <t>Prestar los servicios profesionales a la Unidad del SPE, en la consolidación del modelo integrado de planeación y gestión, principalmente en el desarrollo del proceso de gestión documental</t>
  </si>
  <si>
    <t>Prestar los servicios profesionales a la Unidad del SPE, en el acompañamiento de los procesos de gestión administrativa, principalmente los relacionados con los procedimiento de gestión ambiental, y la implementación del Modelo Integrado de Planeación y Gestión de la Secretaría General.</t>
  </si>
  <si>
    <t>Prestar los servicios de apoyo a la gestión en los procesos de gestión administrativa, principalmente los relacionados con la gestión documental de la Unidad del SPE.</t>
  </si>
  <si>
    <t>Prestar servicios profesionales a la Unidad del SPE,  en el componente jurídico y administrativo en todo relacionado con la administración del talento humano.</t>
  </si>
  <si>
    <t xml:space="preserve">Angélica Hernández Bautista </t>
  </si>
  <si>
    <t>81111806;93161604;84111505</t>
  </si>
  <si>
    <t>Prestar los servicios profesionales de apoyo a los procesos de gestión y desarrollo de talento humano, principalmente los relacionados con la liquidación de nómina, seguridad social, aportes parafiscales y prestaciones sociales en la Unidad Administrativa Especial del Servicio Público de Empleo</t>
  </si>
  <si>
    <t>80111504;77102003;80111622;81141801;86101709</t>
  </si>
  <si>
    <t>Prestar los servicios profesionales apoyando el proceso de gestión de talento humano, principalmente en el desarrollo de acciones enfocadas al fortalecimiento del sistema de seguridad y salud en el trabajo en la Unidad Administrativa Especial del Servicio Público de Empleo</t>
  </si>
  <si>
    <r>
      <t>Prestar servicios de apoyo a la gestión documental, principalmente en los procesos de seguimiento al archivo contractual de la UNIDAD DEL SPE</t>
    </r>
    <r>
      <rPr>
        <sz val="10"/>
        <rFont val="Arial Narrow"/>
        <family val="2"/>
      </rPr>
      <t>.</t>
    </r>
  </si>
  <si>
    <t>85101707;85111604;85121702;85122201;93141808</t>
  </si>
  <si>
    <t>Contratar el servicio de exámenes médicos laborales de ingreso, de retiro y ocupacionales, para los funcionarios de la UNIDAD DEL SPE y la actualización del profesiograma de los empleos de la entidad</t>
  </si>
  <si>
    <t>Angélica Hernandez Bautista</t>
  </si>
  <si>
    <t>Contratar el servicio de exámenes médicos laborales de ingreso, de retiro y ocupacionales, para los colaboradores de la UNIDAD DEL SPE, la actualización del profesiograma de los empleos de la entidad y análisis de puestos de trabajo.</t>
  </si>
  <si>
    <t>Contratar la prestación del servicio de actualización, soporte y mantenimiento a distancia del sistema de información Kactus-HCM</t>
  </si>
  <si>
    <t xml:space="preserve">Prestar los servicios de formación y capacitación de acuerdo con el Plan Institucional de Aprendizaje de la vigencia 2021. </t>
  </si>
  <si>
    <t>72101516;42172000</t>
  </si>
  <si>
    <t>Mantenimiento de doce (12) extintores tipo CO2 gas carbónico de clase BC de 5 LB.</t>
  </si>
  <si>
    <t>Prestar el servicio para la realización de actividades que hacen parte del programa de bienestar social e incentivos de la vigencia 2021, dirigido a los servidores públicos de la Unidad Administrativa Especial del Servicio Público de Empleo y sus familias, orientadas a generar espacios de recreación, deporte, promoción y prevención de la salud física y mental, cultura, ahorro, inversión, clima y cambio organizacional</t>
  </si>
  <si>
    <t>Constituir un Fondo en Administración denominado “FONDO ICETEX – SERVICIO DE EMPLEO”, con los recursos entregados por EL CONSTITUYENTE al ICETEX quien actuará como administrador y mandatario</t>
  </si>
  <si>
    <t>42172000; 53103101;55121700</t>
  </si>
  <si>
    <t>Compra y reposición de elementos de primeros auxilios para los botiquines tipo b, compra de chalecos reflectivos, dotación brigadista e impresión de un plano de evacuación lumínico para la UAESPE.</t>
  </si>
  <si>
    <t>80111622;80101505</t>
  </si>
  <si>
    <t>Contratar la prestación de servicios para la realización de una auditoría de cumplimiento del Sistema de Gestión de Seguridad y Salud en el Trabajo de la Unidad Administrativa Especial del Servicio Público de Empleo.</t>
  </si>
  <si>
    <t>76111501;90101700</t>
  </si>
  <si>
    <t>Prestar el servicio integral de desinfección a fin de prevenir contagio producido por la emergencia COVID 19</t>
  </si>
  <si>
    <t>55101519;821215</t>
  </si>
  <si>
    <t>CCE-07</t>
  </si>
  <si>
    <t>14111500;44122003;</t>
  </si>
  <si>
    <t xml:space="preserve">Adquisición de resmas de papel carta, carpetas y papel periódico para la Unidad Administrativa Especial del Servicio Público de Empleo. </t>
  </si>
  <si>
    <t>Adquisición de consumibles de impresión para la Unidad Administrativa Especial del Servicio Público de Empleo.</t>
  </si>
  <si>
    <t>Contratar la prestación del servicio de gestión y suministro de tiquetes aéreos en rutas nacionales e internacionales para el desplazamiento de funcionarios y contratistas, que sean requeridos para el desarrollo de actividades dirigidas al cumplimiento de la misión y los objetivos estratégicos de la Unidad Administrativa Especial del Servicio Público de Empleo.</t>
  </si>
  <si>
    <t>Adquisición de cupos de certificados digitales de Función Pública y sus correspondientes dispositivos criptográficos de almacenamiento.</t>
  </si>
  <si>
    <t>Prestar servicios profesionales al  proceso de Gestión Financiera relacionados con la orientación y operación de los procedimientos financieros y presupuestales.</t>
  </si>
  <si>
    <t>Prestar servicios profesionales al Grupo Financiero de la Secretaría General en temas Contables para el análisis, registro, depuración, validación y conciliación de los registros financieros de la entidad.</t>
  </si>
  <si>
    <t>Nelsy Paola Daza Cuy</t>
  </si>
  <si>
    <t>nelsy.daza@serviciodeempleo.gov.co</t>
  </si>
  <si>
    <t>Prestar los servicios profesionales en el proceso de la gestión financiera de la entidad, principalmente, las actividades relacionadas con la tesorería-pagaduría .</t>
  </si>
  <si>
    <t>Prestar servicios profesionales para la optimización de procesos, procedimientos y actividades propias del desarrollo de la gestión de la unidad del SPE con el fin de mantener procesos efectivos y eficientes que apoyen el cumplimiento de los objetivos institucionales.</t>
  </si>
  <si>
    <t xml:space="preserve">Raúl Hernando Esteban Garcia </t>
  </si>
  <si>
    <t>raul.esteban@serviciodeempleo.gov.co</t>
  </si>
  <si>
    <t xml:space="preserve">Ricardo Abad Chacón Ibarra </t>
  </si>
  <si>
    <t>ricardo.chacon@serviciodeempleo.gov.co</t>
  </si>
  <si>
    <t>43233201;43233200</t>
  </si>
  <si>
    <t>Contratar el servicio de buzones de correo electrónico con la herramienta colaborativa g- suite, con soporte y capacitación.</t>
  </si>
  <si>
    <t>44103125;81101707;81112306</t>
  </si>
  <si>
    <t>Realizar el mantenimiento preventivo y correctivo a los equipos electrónicos y perisfericos adquiridos por la Unidad Administrativa Especial del Servicio Público de Empleo y cambio de repuestos requeridos durante el proceso; a precios unitarios conforme las cotizaciones actuales presentadas por los proveedores de elementos electrónicos.</t>
  </si>
  <si>
    <t>Adquisición de equipos de cómputo para la Unidad Administrativa Especial del Servicio Público de Empleo.</t>
  </si>
  <si>
    <t>Contratar la suscripción del servicio de soporte y actualizacioness de Kentico.</t>
  </si>
  <si>
    <t>CRONOGRAMA ANUAL DE VACANTES</t>
  </si>
  <si>
    <t>Código:</t>
  </si>
  <si>
    <t>Versión:</t>
  </si>
  <si>
    <t>Vigente desde:</t>
  </si>
  <si>
    <t>Total programado</t>
  </si>
  <si>
    <t>ENE</t>
  </si>
  <si>
    <t>Total ejecutado</t>
  </si>
  <si>
    <t>Registrar periódicamente las vacantes temporales o definitivas que se generen en la planta de personal la actualización del Plan Anual de Vacantes de la Unidad del SPE a través del instrumento definido para tal fin (formato TH-FT 53)</t>
  </si>
  <si>
    <t>Programado</t>
  </si>
  <si>
    <t>Ejecutado</t>
  </si>
  <si>
    <t>Plan Anual de Vacantes</t>
  </si>
  <si>
    <t>TOTAL ACTIVIDADES</t>
  </si>
  <si>
    <t>Acumulado</t>
  </si>
  <si>
    <t>Metas acumuladas</t>
  </si>
  <si>
    <t>CRONOGRAMA PLAN DE PREVISION DEL RECURSO HUMANO</t>
  </si>
  <si>
    <t xml:space="preserve">Registrar las necesidades de personal en el formato de diagnóstico para cada una de las etapas dispuestas en documento referente. </t>
  </si>
  <si>
    <t>Plan de Previsión</t>
  </si>
  <si>
    <t>CRONOGRAMA PLAN ESTRATEGICO TALENTO HUMANO</t>
  </si>
  <si>
    <t>Realizar el seguimiento correspondiente al Grupo Contractual para la gestión de la información en el SIGEP (Contratistas): 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</si>
  <si>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Realizar monitoreo y seguimiento del SIGEP para garantizar el registro oportuno, correcto y completo de la información</t>
  </si>
  <si>
    <t>Realizar la provisión de las vacantes definitivas de forma temporal mediante la figura de encargo de manera oportuna y según plan anual de vacantes</t>
  </si>
  <si>
    <t>Proveer las vacantes definitivas temporalmente mediante nombramientos provisionales, eficientemente</t>
  </si>
  <si>
    <t>Garantizar la organización física y electrónica de las historias laborales con eficacia y oportunidad</t>
  </si>
  <si>
    <t>Realizar inducción a todo servidor público que se vincule a la entidad dentro del mes inmediato a su vinculación y evaluar su eficacia</t>
  </si>
  <si>
    <t>Realizar reinducción a todos los servidores máximo cada dos años</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</si>
  <si>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</si>
  <si>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Implementar el protocolo que incluye rutas de atención para el manejo de conflictos asociadas al acoso laboral y sexual y desarrollar acciones de prevención del acoso laboral y sexual</t>
  </si>
  <si>
    <t>Actualizar e implementar el programa de prevención de riesgo psicosocial, como una acción de prevención enfermedades laborales y de promoción de la salud.</t>
  </si>
  <si>
    <t>Realizar actividades de reconocimiento de la trayectoria laboral  y agradecimiento por el servicio prestado a la totalidad de las personas que se desvinculan y evaluar el impacto de estas actividades</t>
  </si>
  <si>
    <t>Implementar la estrategia de gestión del conocimiento</t>
  </si>
  <si>
    <t>Plan Estratégico TH</t>
  </si>
  <si>
    <t>PROGRAMA NACIONAL DE APRENDIZAJE 2021</t>
  </si>
  <si>
    <t>INTENSIDAD HORARIA</t>
  </si>
  <si>
    <t>VALOR COTIZADO</t>
  </si>
  <si>
    <t>Innovación y formulación y desarrollo de proyectos</t>
  </si>
  <si>
    <t>Se realizará un curso presencial o virtual a través de Convenio con alguna institución educativa. La duración dependerá del pensún definido por la institución educativa</t>
  </si>
  <si>
    <t>Excel intermedio y avanzado</t>
  </si>
  <si>
    <t>Paquete office excel, word, power point</t>
  </si>
  <si>
    <t xml:space="preserve">Cultura organizacional y cambio cultural </t>
  </si>
  <si>
    <t>Trasformación Digital: Cuarta revolución industrial, Internet de las cosas, Inteligencia de datos, Machine learning, Kanban, Scrum</t>
  </si>
  <si>
    <t>Se gestionará capacitación con el Archivo General de la Nación o se realizará con el equipo de profesionales en el tema contratado por la Entidad por CPS</t>
  </si>
  <si>
    <t>Técnicas de Medición de brechas y prospectiva laboral</t>
  </si>
  <si>
    <t>Diseño e implementación de encuestas y técnicas de muestreo</t>
  </si>
  <si>
    <t>Resolución de conflictos</t>
  </si>
  <si>
    <t>Se realizarán hasta dos jornadas en el año con el apoyo de facilitadores internos y del Ministerio de las TIC.</t>
  </si>
  <si>
    <t>Supervisión de Contratos</t>
  </si>
  <si>
    <t>Presupuesto Nacional</t>
  </si>
  <si>
    <t>Realización de presentaciones efectivas, uso de PowerPoint avanzado</t>
  </si>
  <si>
    <t>Expresión oral y corporal. Preparación para hablar en público. Presentaciones efectivas.</t>
  </si>
  <si>
    <t>N.A</t>
  </si>
  <si>
    <t>Se realizarán hasta 4 jornadas en el año con el apoyo de facilitadores internos que además permita la divulgación de protocolos internos, carta de trato digno, política de atención al ciudadano, entre otros.
Se promoverá la realización del curso de Lenguaje Claro del DNP</t>
  </si>
  <si>
    <t>PABLO ANTONIO ORDOÑEZ PEÑA</t>
  </si>
  <si>
    <t>SANDRA LEDY MORENO GONZALEZ</t>
  </si>
  <si>
    <t>EYDDIE LISSETH GOMEZ CAÑOLA</t>
  </si>
  <si>
    <t>Profesional Especializado Grupo Gestión de Talento Humano</t>
  </si>
  <si>
    <t>Profesional Universitario Grupo Gestión del Talento Humano</t>
  </si>
  <si>
    <t>UNIDAD ADMINISTRATIVA ESPECIAL DEL SERVICIO PUBLICO DE EMPLEO
SECRETARIA GENERAL - GRUPO GESTIÓN DEL TALENTO HUMANO
PROGRAMA DE BIENESTAR SOCIAL E INCENTIVOS
CRONOGRAMA DE ACTIVIDADES - 2021</t>
  </si>
  <si>
    <t>EJE</t>
  </si>
  <si>
    <t>FACTOR</t>
  </si>
  <si>
    <t>DAFP</t>
  </si>
  <si>
    <t>DETALLES PARA EL DESARROLLO DE LA ACTIVIDAD</t>
  </si>
  <si>
    <t>Rango de participantes</t>
  </si>
  <si>
    <t>COTIZACION -  ANEXO TÉCNICO</t>
  </si>
  <si>
    <t>COBRO ACTIVIDADES EN EJECUCIÓN</t>
  </si>
  <si>
    <t>EQUILIBRIO SOCIAL</t>
  </si>
  <si>
    <t>PSICOSOCIAL</t>
  </si>
  <si>
    <t>Eventos deportivos y recreacionales</t>
  </si>
  <si>
    <t>Cuidado Integral</t>
  </si>
  <si>
    <t>Tips para ser saludable y viernes de deportes</t>
  </si>
  <si>
    <t>Participación de máximo 40 personas.  Apoyo de promotores lúdicos y coordinador de la jornada, profesionales  en habitos de vida saludable.
Para el desarrollo de clases se tendrá en cuenta las
condiciones de salud física de los participantes teniendo
como referente información suministrada por el Profesional de SST de la Entidad
 Jornada de máximo 1 horas</t>
  </si>
  <si>
    <t>Hasta 40 participantes</t>
  </si>
  <si>
    <t>Olimpiadas virtuales</t>
  </si>
  <si>
    <t>Olimpiadas - Juegos virtuales on line (Parchis, Uno, Domino, Poker, Ajedrez, Pinturillo, Adivina Quién, Rumi, Bowling) en un día a la semana. Se podrán realizar hasta dos jornadas en el año según resultados de la primera jornada</t>
  </si>
  <si>
    <t>Participación de máximo 70 personas.  Herramientas y apoyo logístico para cada una de las bases de juego.  Apoyo de promotores lúdicos y coordinador de la jornada. 
El tiempo de duración de la actividad será de mínimo dos horas según el sistema de juego que se defina y la cantidad de inscritos.</t>
  </si>
  <si>
    <t>Hasta 70 participantes</t>
  </si>
  <si>
    <t xml:space="preserve">Marzo - Mayo </t>
  </si>
  <si>
    <t>Bienestar espiritual</t>
  </si>
  <si>
    <t>Activate en casa</t>
  </si>
  <si>
    <t>Aula Virtual con cursos virtuales de autogestión
Sesiones en vivo. Clases dirigidas
Actividad Física: Estiramiento - Rumba - Cardio KickBoxing - Aeróbicos - Balance - Rutinas de entrenamiento funcional - Clases de Baile
Equilibrio Mental: Danza Terapia - Tai chi - Reikiy - Relajación - Yoga - Mandalas</t>
  </si>
  <si>
    <t>Aula Virtual con cursos virtuales de autogestión
Sesiones en vivo. Clases dirigidas
Para el desarrollo de clases se tendrá en cuenta las
condiciones de salud física de los participantes teniendo
como referente información suministrada por el Profesional de SST de la Entidad</t>
  </si>
  <si>
    <t>Eventos artísticos y culturales
presenciales y/o virtuales</t>
  </si>
  <si>
    <t>Teatro</t>
  </si>
  <si>
    <t>Suministro de pin  de Teatro En Casa para el  funcionario y su grupo familiar (hasta 3 pases incluyendo el grupo familiar)</t>
  </si>
  <si>
    <t>Entradas virtuales en el lugar de
domicilio del servidor.</t>
  </si>
  <si>
    <t>Hasta 280 participantes</t>
  </si>
  <si>
    <t>Recorrido virtual de museos</t>
  </si>
  <si>
    <t>Acceso  virtual ilimitado  a la plataforma de compensar</t>
  </si>
  <si>
    <t>Mayo - Noviembre</t>
  </si>
  <si>
    <t>EQUILIBRIO ENTRE LA VIDA LABORAL Y FAMILIAR</t>
  </si>
  <si>
    <t>Acciones con ocasión del Día de la Niñez y la Recreación</t>
  </si>
  <si>
    <t xml:space="preserve">Día del niño </t>
  </si>
  <si>
    <t>Vacaciones recreativas online - Talleres dirigidos.</t>
  </si>
  <si>
    <t>La Entidad cuenta con hijos de funcionarios en edades variadas) Hijo(s) de 1 hasta 12 años) por lo que debe tener una gama de posibilidades.</t>
  </si>
  <si>
    <t>Hasta 30 participantes</t>
  </si>
  <si>
    <t>hijo(s) de 1 hasta 12 añoss</t>
  </si>
  <si>
    <t>Capacitaciones en artes y/o artesanías u otras modalidades que involucren la creatividad</t>
  </si>
  <si>
    <t>Artistico y cultural</t>
  </si>
  <si>
    <t>Cursos de auogestión:
Formación del ser</t>
  </si>
  <si>
    <t>Formación personal virtual acorde con las siguientes temáticas (Contiene un enfoque dirigido al fortalecimiento o desarrollo de habilidades y destrezas aplicables en el contexto actual de crisis sanitaria y aislamiento preventivo obligatorio):
Pensamiento Creativo
Armonización del Ser
Tips para trabajo en casa</t>
  </si>
  <si>
    <t xml:space="preserve">
Duración de hasta 2 horas cada
jornada</t>
  </si>
  <si>
    <t>Junio - noviembre</t>
  </si>
  <si>
    <t>Escuela de capacitación</t>
  </si>
  <si>
    <t>Tienda compensar:
Cocina, belleza integral, manualidades, bienestar y armonía, formación artistica, sistemas, herramientas ofimaticas</t>
  </si>
  <si>
    <t xml:space="preserve">Taller Teórico-Práctico que incluye materiales y herramientas para su desarrollo en cada sesión. Número de participantes según taller. </t>
  </si>
  <si>
    <t>Julio-Agosto</t>
  </si>
  <si>
    <t>Actividades especiales con
ocasión del día de la familia y de compartir con las familias</t>
  </si>
  <si>
    <t>Clima laboral</t>
  </si>
  <si>
    <t>Stand up comedy</t>
  </si>
  <si>
    <t>Discurso o humor familiar
Envío de detalle de alimentos para compartir con sus familias</t>
  </si>
  <si>
    <t>Entradas virtuales de hasta 3 personas incluyendo el funcionario</t>
  </si>
  <si>
    <t>Evento en vivo, y picnic familiar</t>
  </si>
  <si>
    <t xml:space="preserve">Family live:
Karaoke
Quien quier ser millonario
si lo tiene caigalo
Canasta familiar
</t>
  </si>
  <si>
    <t>Sala  virtuales de hasta 3 personas incluyendo el funcionario</t>
  </si>
  <si>
    <t>Agosto</t>
  </si>
  <si>
    <t xml:space="preserve">CALIDAD DE VIDA LABORAL </t>
  </si>
  <si>
    <t>Actividades para el Día Nacional del Servidor Público (27 de junio de cada año)</t>
  </si>
  <si>
    <t>Evento de formación, código de integridad, reconomiciento bonos</t>
  </si>
  <si>
    <t xml:space="preserve">Envento de formación dirigido al código de integridad </t>
  </si>
  <si>
    <t>Realizar una jornada de reflexión institucional  que permita fortalecer el sentido de pertenencia, los valores y la ética del servicio en lo público así como realizar la conmemoración del aniversario institucional.
Inversión con facilitador online y reconocimiento al mejor servidor que represente los valores del código de integridad por área</t>
  </si>
  <si>
    <t>Promoción de la lectura y espacios de cultura en familia</t>
  </si>
  <si>
    <t xml:space="preserve">Biblioteca virtual </t>
  </si>
  <si>
    <t>Acceso a 300 libros y 8 talleres de autogestión.
Tematicas para adultos.
Tematicas para niños.</t>
  </si>
  <si>
    <t>Acceso a la biblioteca virtual ilimitado  en la plataforma de compensar</t>
  </si>
  <si>
    <t>Realizar actividades de reconocimiento
y/o felicitaciones a los servidores que formalicen legalmente su  relación conyugal</t>
  </si>
  <si>
    <t>Reconocimiento relación conyugal</t>
  </si>
  <si>
    <t>Reconocimiento virtual</t>
  </si>
  <si>
    <t>No aplica.</t>
  </si>
  <si>
    <t>-</t>
  </si>
  <si>
    <t>No requiere presupesto</t>
  </si>
  <si>
    <t xml:space="preserve"> Adecuación de salas de lactancia materna</t>
  </si>
  <si>
    <t>Celebración de convenios interadministrativos para el cumplimiento de actividades de bienestar</t>
  </si>
  <si>
    <t>Remitir periódicamente información a los servidores sobre las alianzas y beneficios del programa servimos y registrar las estadísticas de participación.
No requiere presupuesto en el programa de Bienestar.</t>
  </si>
  <si>
    <t>Mayo - Agosto</t>
  </si>
  <si>
    <t>Clima organizacional</t>
  </si>
  <si>
    <t>Trabajo en equipo, comunicación, liderazgo</t>
  </si>
  <si>
    <t xml:space="preserve">Charla orientador profesional </t>
  </si>
  <si>
    <t>Desarrollo de acciones enfocadas a fortalecer competencias y habilidades tales como: Trabajo en equipo y colaboración, motivación, confianza, compromiso, Comunicación asertiva, liderazgo, manejo de equipos de trabajo</t>
  </si>
  <si>
    <t>Septiembre</t>
  </si>
  <si>
    <t>Manejo del tiempo libre y equilibrio de tiempos laborales</t>
  </si>
  <si>
    <t>Acciones de preparación frente al cambio y de desvinculación laboral asistida o readaptación laboral cuando se den procesos de reforma organizacional</t>
  </si>
  <si>
    <t>Curso prepensionados</t>
  </si>
  <si>
    <t xml:space="preserve">Taller online </t>
  </si>
  <si>
    <t>Realizar charla orientadora virtual dirigida a los prepensionados que incluya temas como innovación, manejo del cambio, prospectiva, manejo del tiempo, entre otros con profesionales expertos. 
Duración de hasta tres (4) sesiones con una intensidad de hasta 4 horas</t>
  </si>
  <si>
    <t>Hasta 3 participantes</t>
  </si>
  <si>
    <t>Programas de incentivos -reconocimientos por el buen
desempeño</t>
  </si>
  <si>
    <t>Incentivos</t>
  </si>
  <si>
    <t>Otorgamiento de incentivos</t>
  </si>
  <si>
    <t>Programa de turismo, financiación de investigaciones.</t>
  </si>
  <si>
    <t>Reconocimiento:
Mejor empleado de carrera administrativa
Mejor servidor público de carrera administrativa del nivel profesional:
Mejor servidor público de carrera administrativa del nivel técnico y asistencial.
Mejor empleado de libre nombramiento y remoción.</t>
  </si>
  <si>
    <t>Hasta 4 participantes</t>
  </si>
  <si>
    <t>SALUD MENTAL</t>
  </si>
  <si>
    <t>HIGIENE MENTAL</t>
  </si>
  <si>
    <t>Acompañamiento
e implementación
de estrategias
para el
mantenimiento de
la salud mental</t>
  </si>
  <si>
    <t>Promoción y prevención</t>
  </si>
  <si>
    <t>Mes de la Salud</t>
  </si>
  <si>
    <t>Realizar actividades de
promoción y prevención
de salud</t>
  </si>
  <si>
    <t>Se realizará el mes de la salud con dos  días de actividades para cada semana promoviendo la salud cardiovascular, salud emocional, salud visual y osteomuscular y actividades de promoción y prevención enmarcados en el SGSST. Incliye informe por cada actividad</t>
  </si>
  <si>
    <t>Estrategias de
trabajo bajo
presión</t>
  </si>
  <si>
    <t>Bienestar físico, social y emocional</t>
  </si>
  <si>
    <t xml:space="preserve">Auxilios psicológicos disponible durante todo el 2021.
</t>
  </si>
  <si>
    <t xml:space="preserve">
Brindar la experiencia de algunos elementos de la práctica de la meditación mindfulness que oriente la búsqueda de recursos personales para fortalecer el cuidado de sí, reducir el estrés y el burnout.
Incluye informe
</t>
  </si>
  <si>
    <t>De abril a octubre</t>
  </si>
  <si>
    <t>Manejo de ansiedad
y depresión por el
aislamiento</t>
  </si>
  <si>
    <t>Telemedicina
Teleorientación
psicológica</t>
  </si>
  <si>
    <t>Prevención del
sedentarismo</t>
  </si>
  <si>
    <t>Asesoría Ergonómica</t>
  </si>
  <si>
    <t>Realizar una jornada puesto a puesto brindando asesoría y seguimiento ergonómica y uso adecuado del puesto de trabajo</t>
  </si>
  <si>
    <t>Servicio de asesoría semipersonalizada.
se darán recomendaciones enerales de ergonomía para el trabajo en casa y se asesora acerca de los elementos que se requieren para mejorar su puesto de trabajo en casa con elementos que tenga disponibles
A</t>
  </si>
  <si>
    <t>Junio - Julio</t>
  </si>
  <si>
    <t>Entorno laboral
saludable</t>
  </si>
  <si>
    <t>Nutrición Saludable (Clases de cocina, charla nutrición y charla semipersonalizada) - circuito mindfulness</t>
  </si>
  <si>
    <t xml:space="preserve">Circuito mindfilness:
Charla nutricional
Clase de cocina
</t>
  </si>
  <si>
    <t>Charla mensual con un Nutricionista.
Serán dos horas mensuales en grupos de hasta 35 personas por hora. Incluye hasta 3 clases de cocina
saludable en casa con el acompañamiento de un chef experto en la materia.
Para el desarrollo de clases se tendrá en cuenta las condiciones de salud física de los participantes teniendo
como referente información suministrada por el Profesional de SST de la Entidad</t>
  </si>
  <si>
    <t>Promoción
del uso de
la bicicleta
como medio de
transporte</t>
  </si>
  <si>
    <t>Por nuestra salud usemos la Bici</t>
  </si>
  <si>
    <t>Promover el uso de la bicicleta para el desplazamiento hacia y desde la oficina</t>
  </si>
  <si>
    <t>Registrar y gestionar el incentivo por uso de la bicicleta según la Ley 1755.
No requiere presupuesto en el programa de Bienestar.</t>
  </si>
  <si>
    <t>Cultura organizacional</t>
  </si>
  <si>
    <t xml:space="preserve">Celebración de cumpleaños </t>
  </si>
  <si>
    <t xml:space="preserve">Cake con globo
</t>
  </si>
  <si>
    <t>Se coordina con el área de comunicaciones para realizar la felicitación a través de los diferentes medios de comunicación, para ello se remite mensualmente el  
Envío de tortas de cumpleaños del mes  con apoyo de 472, la ultima semana del mes</t>
  </si>
  <si>
    <t>Mes a Mes</t>
  </si>
  <si>
    <t>Actividades con ocasión del reconocimiento a servidores públicos según su profesión.
(Día del Periodista, Administrador, Abogado y Psicólogo, entre otras)</t>
  </si>
  <si>
    <t xml:space="preserve">Reconocimiento según profesión </t>
  </si>
  <si>
    <t>Tarjeta virtual</t>
  </si>
  <si>
    <t>Reconocimiento a servidores públicos según su profesión.
(Día del Periodista, Administrador, Abogado y Psicólogo, entre otras)</t>
  </si>
  <si>
    <t>Celebración del día del Trabajo Decente</t>
  </si>
  <si>
    <t xml:space="preserve">Se coordina con el área de comunicaciones para realizar la felicitación a través de los diferentes medios de comunicación, para ello se remite mensualmente el  </t>
  </si>
  <si>
    <t xml:space="preserve"> Convivencia social</t>
  </si>
  <si>
    <t>FO M E N TO D E L A I N C LU S I Ó N , D I V E R S I D A D Y
REPRESENTATIVIDAD</t>
  </si>
  <si>
    <t>Acciones para promover la
inclusión laboral, diversidad y equidad</t>
  </si>
  <si>
    <t>Promoción de la inclusión laboral, diversidad y equidad</t>
  </si>
  <si>
    <t>Charla orientada a la inclusión laboral</t>
  </si>
  <si>
    <t xml:space="preserve">Se coordina con la subdirección de promoción que den una charla sobre la promoción de inclusión laboral, diversidad y equidad </t>
  </si>
  <si>
    <t>Actividades para concientizar sobrelos derechos civiles, políticos,económicos, sociales y culturales</t>
  </si>
  <si>
    <t xml:space="preserve">Realizar un encuentro virtual institucional de trabajo en equipo que promueva la participación de los servidores en la evaluación de la gestión (estratégica y operativa)
</t>
  </si>
  <si>
    <t xml:space="preserve">Incluye facilitador que promueva:
Formación
Recreación
</t>
  </si>
  <si>
    <t>Campañas de creación de cultura inclusiva dentro de las entidades públicas</t>
  </si>
  <si>
    <t>Creación de cultura inclusiva</t>
  </si>
  <si>
    <t>Chara virtual de la cultura sorda</t>
  </si>
  <si>
    <t>Orientador de formación y desarrollo del insor</t>
  </si>
  <si>
    <t>Actividades de identificación y detección de situaciones asociadas al acoso laboral, sexual, ciberacoso y abuso de
poder</t>
  </si>
  <si>
    <t xml:space="preserve">campaña de conductas asociadas al acoso laboral,sexual, ciberacoso, abuso de poder 
</t>
  </si>
  <si>
    <t xml:space="preserve">
Se requiere realizar con un experto en la materia en identificación y detección de situaciones asociadas al acoso laboral, sexual, ciberacoso y abuso de poder.
Hasta dos (2) jornadas virtuales cada una con duración de máximo hora y media.</t>
  </si>
  <si>
    <t>Actividades orientadas a la prevención de
situaciones asociadas al acoso laboral y sexual y al abuso de poder</t>
  </si>
  <si>
    <t xml:space="preserve">Campaña de prevención de acoso laboral y sexual
</t>
  </si>
  <si>
    <t xml:space="preserve">Charla con profesional en psicologia
</t>
  </si>
  <si>
    <t>Actividades orientadas a perpevención se situaciones asociadas al acoso laboral y sexual</t>
  </si>
  <si>
    <t xml:space="preserve"> Transformación digital</t>
  </si>
  <si>
    <t>C R E A C I Ó N D E C U LT U R A D I G I TA L PA R A E L B I E N E S TA R</t>
  </si>
  <si>
    <t>Preparación y desarrollo de competencias en el uso de herramientas digitales disponibles en la entidad y aplicaciones
de uso gratuito enfocadas en el autocuidado, el aprendizaje colaborativo,
la organización del trabajo, el trabajo virtual
en casa, el teletrabajo y el servicio al ciudadano</t>
  </si>
  <si>
    <t>Desarrollo digital</t>
  </si>
  <si>
    <t>No requiere presupesto - Tic</t>
  </si>
  <si>
    <t>Preparar a los servidores para la apropiación, el uso y la aplicación de analítica y protección de datos enfocados en el bienestar</t>
  </si>
  <si>
    <t>Creación y/o apropiación de redes y sistemas de información</t>
  </si>
  <si>
    <t>Sin presupuesto - Talento Humano</t>
  </si>
  <si>
    <t>Actualización de redes y sistemas de información</t>
  </si>
  <si>
    <t>No requiere presupesto - Talento Humano</t>
  </si>
  <si>
    <t>Creación e implementación de ecosistemas
digitales enfocados en el bienestar de los servidores</t>
  </si>
  <si>
    <t>20/01/2021 - V1</t>
  </si>
  <si>
    <t xml:space="preserve">PABLO ANTONIO ORDOÑEZ PEÑA </t>
  </si>
  <si>
    <t xml:space="preserve">Profesional Especializado Grupo Gestión de Talento </t>
  </si>
  <si>
    <t xml:space="preserve">Profesional Universitario Grupo Gestión de Talento </t>
  </si>
  <si>
    <t>Divulgar la Política del Sistema de Gestión de Seguridad y Salud en el Trabajo SG-SST</t>
  </si>
  <si>
    <t xml:space="preserve">Revision y actualiacion de la política </t>
  </si>
  <si>
    <t>Responsable del SG-SST - Copasst</t>
  </si>
  <si>
    <t>El responsable del SGSST debe contar con el curso 50 horas vigente</t>
  </si>
  <si>
    <t>Definir los indicadores y metas anuales del SG-SST</t>
  </si>
  <si>
    <t>Incluir los indicadores de estructura, proceso, resultado, de acuerdo con lo establecido en la resolucion 0312 de 2019.</t>
  </si>
  <si>
    <t>Para elaborar el plan de capacitación tener como insumos: los el informe de condiciones de salud, los resultados de los PVE, el perfil sociodemografico.</t>
  </si>
  <si>
    <t xml:space="preserve">Documentar el perfil sociodemografico y del estado de salud de los trabajadores mediante la aplicación, tabulación y analisis de la información consignada en el  formato TH-Ft-14 "Declaración Información Personal y Estado de Salud" </t>
  </si>
  <si>
    <t xml:space="preserve">Revisar el  informe de condiciones de salud  2020 y definir plan de intervención en los programas de vigilancia epidemiológica. </t>
  </si>
  <si>
    <t>Actualizar los procesos y procedimientos acorde a los requerimientos normativos y de los cambios en la Entidad.</t>
  </si>
  <si>
    <t>Contar con una plataforma digital de almacenamiento de la informacion de SST</t>
  </si>
  <si>
    <t>Realizar inspecciones planeadas  semestrales  por parte de SST, con el acompañamiento del Copasst.</t>
  </si>
  <si>
    <t>Registrar el resultados de las inspecciones de seguridad. Garantizar su conservación. Hacer seguimiento a la implementacion de las recomendaciones.</t>
  </si>
  <si>
    <t>Realizar  Inducción del Sistema de Gestión de Seguridad y Salud en el Trabajo SG-SST al personal nuevo.</t>
  </si>
  <si>
    <t>Realizar los exámenes médicos ocupacionales para los colaboradores de acuerdo con el procedimiento de la Entidad y la normatividad vigente.</t>
  </si>
  <si>
    <t xml:space="preserve">Se da cumplmiento a la resolución 2346 de 2007 .   Se deben comunicar los resultados a los colaboradores.  </t>
  </si>
  <si>
    <t>Resolución 2346 de 2007.</t>
  </si>
  <si>
    <t>Se genera informe mensual para seguimiento y control de casos, y  un informe anual sobre las estadísticas presentadas como insumo para el plan  de trabajo 2022.</t>
  </si>
  <si>
    <t>Revisar y actualizar la matriz de elementos de protección personal.</t>
  </si>
  <si>
    <t xml:space="preserve">Garantizar el cumplimiento del procedimiento de entrega de elementos de protección personal  </t>
  </si>
  <si>
    <t>Se debe hacer verificar con funcionarios, contratistas y subcontratistas.</t>
  </si>
  <si>
    <t>Actualizar e implementar el programa de  conservación  visual, como una acción de prevención  de enfermedad laboral  y  de promoción de la salud.</t>
  </si>
  <si>
    <t>Actualizar e implementar el programa de prevención de desordenes musculoesqueléticos, como una acción de prevención enfermedad laboral y de promoción de la salud.</t>
  </si>
  <si>
    <t>Incluir las demás aseguradoras en los programas de Promoción y Prevención.  Desarrollar las actividades en el marco del Programa de pausas activas.  Incentivar las actividades de hábitos de vida saludables como una estrategia de promoción e intervencion</t>
  </si>
  <si>
    <t>Actualizar e implementar  el programa de prevención de riesgo cardiovascular, como una acción de prevención enfermedad laboral y de promoción de la salud.</t>
  </si>
  <si>
    <t>Actualizar e implementar el programa de gestión para la preparación, contención, mitigación, respuesta y atención de casos por Covid -19</t>
  </si>
  <si>
    <t>Diseño de protocolos de Bioseguridad - Plan de comunicaciones- Capacitacion a los colaboradores sobre estrategias para el trabajo en casa</t>
  </si>
  <si>
    <t>Revisar resultados de encuestas previas y planes de acción. Incentivar las actividades de hábitos de vida saludables como una estrategia de promoción e intervencion , actividades de manejo del estrés en la virtualidad, resolución de conflictos, finanzas personales, primeros auxilios psicológicos</t>
  </si>
  <si>
    <t>Implementar el programa de  conservación auditiva, como una acción de prevención  de enfermedad laboral  y  de promoción de la salud.</t>
  </si>
  <si>
    <t xml:space="preserve">Realizar acciones de información y sensibilización. </t>
  </si>
  <si>
    <t>Actualizar e implementar el programa de pausas activas, promover acciones de manejo de higiene postural , manejo y control del estrés.</t>
  </si>
  <si>
    <t>Actívate en Casa</t>
  </si>
  <si>
    <t xml:space="preserve">Solicitar evidencia mensual. Realizar una lista de chequeo sobre los mantenimientos preventivos o correctivos. Hacer seguimiento al plan anual de mantenimiento de la Entidad y del Edificio. </t>
  </si>
  <si>
    <t>Actualizar e implementar  el programa de Orden y Aseo.</t>
  </si>
  <si>
    <t xml:space="preserve">Realizar actividades del programa en Sinergia con el área ambiental y el  Copasst, incentivar el orden y aseo en el trabajo en casa. </t>
  </si>
  <si>
    <t xml:space="preserve">Actividad conjunta con el Copasst. Incluir capacitacion en riesgos en el trabajo en casa. </t>
  </si>
  <si>
    <t xml:space="preserve">Monitorear las actas de reunión y realizar seguimiento a los compromisos. </t>
  </si>
  <si>
    <t xml:space="preserve">Monitorear las actas de reunión y realizar seguimiento a los compromisos.  </t>
  </si>
  <si>
    <t>Realizar actividades de prevención del Acoso Laboral.</t>
  </si>
  <si>
    <t xml:space="preserve">Socializar con toda la Entidad. Realizar simulacro de emergencias con otros riesgos. </t>
  </si>
  <si>
    <t xml:space="preserve">Realizar seguimiento trimestral a las reuniones de la Brigada.  seguimiento al plan de trabajo y al plan de capacitación . </t>
  </si>
  <si>
    <t>Realizar verificación mensual del 20% del personal de contratistas y El 100%  de los funcionarios para validar aportes al SGRL y pago, de acuerdo con nivel de   riesgo y a lo establecido por ley. Para contratistas agregar verificación de aportes a salud y pensión.</t>
  </si>
  <si>
    <t>Revisar y socializar con todas las áreas de la Entidad. Realizar verificacion de cumplimiento.</t>
  </si>
  <si>
    <t>Revisar y socializar con todas las áreas Administrativa y Contractual.  Realizar verificacion de cumplimiento.</t>
  </si>
  <si>
    <t>Realizar implementación de las recomendaciones de la  medición ambiental de iluminacion realizada en el 2020</t>
  </si>
  <si>
    <t xml:space="preserve">Socializar informe, establecer plan de acción. </t>
  </si>
  <si>
    <t>Realizar rendición de cuentas</t>
  </si>
  <si>
    <t>Incluir todos los actores de SST que deben rendir cuentas</t>
  </si>
  <si>
    <t xml:space="preserve">Responsable del SG-SST - </t>
  </si>
  <si>
    <t xml:space="preserve"> Informar al Comité Paritario de Seguridad y Salud en el Trabajo y a los colaboradores sobre los resultados y avances en el  SG-SST).</t>
  </si>
  <si>
    <t>Socializar informe de gestion anual de SST</t>
  </si>
  <si>
    <t xml:space="preserve">                  Responsable del SG-SST          </t>
  </si>
  <si>
    <t>Actualizar la matriz legal</t>
  </si>
  <si>
    <t>Documentar su revisión y hacer las actualizaciones que contemplen las normas del Sistema General de Riesgos aplicables a la Entidad.</t>
  </si>
  <si>
    <t xml:space="preserve">
Responsable del SG-SST
Área Jurídica</t>
  </si>
  <si>
    <t xml:space="preserve"> Actualizar la matriz de peligros, evaluación y valoración de riesgos</t>
  </si>
  <si>
    <t>Garantiza la medicion de acuerdo con la resolucion 0312 de 2019</t>
  </si>
  <si>
    <t xml:space="preserve">Implementar las accionesrevisión realizada por la alta dirección. </t>
  </si>
  <si>
    <t>FECHA ELABORACIÓN: 14 DE ENERO 2021</t>
  </si>
  <si>
    <t xml:space="preserve">FECHA APROBACIÓN: </t>
  </si>
  <si>
    <t>REVISADO POR:</t>
  </si>
  <si>
    <t>ANGIE VIVIANA VELASQUEZ VELASQUEZ</t>
  </si>
  <si>
    <t>SECRETARIO GENERAL</t>
  </si>
  <si>
    <t>DIRECTORA GENERAL</t>
  </si>
  <si>
    <t xml:space="preserve">
COMPONENTE GESTIÓN DEL RIESGO 2021</t>
  </si>
  <si>
    <t>PORCENTAJE (%) DE AVANCE</t>
  </si>
  <si>
    <t>DESCRIPCIÓN DEL AVANCE/CUMPLIMIENTO</t>
  </si>
  <si>
    <t>REPORTE Y DESCRIPCIÓN DE LA EVIDENCIA</t>
  </si>
  <si>
    <t xml:space="preserve">Realizar la actualización de la política de administración de riesgos de la Unidad, atendiendo las nuevas orientaciones de política formuladas por Función Pública en Diciembre de 2020 </t>
  </si>
  <si>
    <t>Política actualizada</t>
  </si>
  <si>
    <t xml:space="preserve">Realizar la actualización del mapa de riesgos de corrupción de la Unidad </t>
  </si>
  <si>
    <t>Mapa de Riesgos de Corrupción actualizado</t>
  </si>
  <si>
    <t xml:space="preserve">Mayo, septiembre y enero </t>
  </si>
  <si>
    <t xml:space="preserve">
Mapa de Riesgos 2021</t>
  </si>
  <si>
    <t>ACCIONES Y EVIDENCIAS DE 2021</t>
  </si>
  <si>
    <t>1. Beneficios a un particular.
2. Detrimentro patrimonial. 
3.Incumplimiento de objetivos institucionales.
4. Redireccionamiento de los aspectos técnicos y financieros en la estructuración de los estudios.</t>
  </si>
  <si>
    <t>Probable</t>
  </si>
  <si>
    <t>Establecer estudios previos para cada modalidad de contratación</t>
  </si>
  <si>
    <r>
      <t>1. Aval para formulación de estudios previos como resultado del acompañamiento por parte de los responsables interdisciplinarios que se requiera en cada caso particular, con el fin de aportar una mirada preventiva y evitar reprocesos. 
Evi</t>
    </r>
    <r>
      <rPr>
        <sz val="12"/>
        <rFont val="Arial Narrow"/>
        <family val="2"/>
      </rPr>
      <t>dencia: visto bueno de quien realiza la revisión complementaria del proceso de formulación de estudios previos desde el punto de vista, jurídico, contractual y financiero.</t>
    </r>
  </si>
  <si>
    <t>1. Acompañamiento de la coordinación administrativa al área que recibe el bien incluyendo el ingreso a almacén cuando aplique (evidencia: acta de entrega y factura).
2. Dos capacitaciones sobre supervisión de contratos a los funcionarios de la UAESPE (evidencia: soporte de asistencia).</t>
  </si>
  <si>
    <t>Secretaria General / Coordinación Contractual / Supervisores de contratos</t>
  </si>
  <si>
    <t>Vincular  personal que no cumple los  requisitos exigidos por el empleo para el beneficio de un tercero.</t>
  </si>
  <si>
    <t xml:space="preserve">1. Apertura de procesos disciplinarios.
2.Vinculación de personal no competente para el desempeño del cargo.
</t>
  </si>
  <si>
    <t>1. Revisar el acto de nombramiento por parte de diferentes filtros (Abogados de Sec. Gral, Profesionales de talento humano, Asesora juridica, Secretario General, Coordinador- Se evidenciará en el panel de revisión de las firmas).
2. Revisar los documentos registrados en el formato de verificación de requisitos  (Profesionales de talento humano, Coordinador).
3. Confirmar aleatoriamente los certificados de experiencia y estudios suministrados por el aspirante.
4. Validación de hoja de vida en el aplicativo SIGEP II</t>
  </si>
  <si>
    <t xml:space="preserve">
Racionalización de Trámites 2021</t>
  </si>
  <si>
    <t>1. Implementar acciones de mejora a partir de los resultados de la tabulación de la encuesta de satisfacción</t>
  </si>
  <si>
    <t xml:space="preserve">
Rendición de Cuentas 2021</t>
  </si>
  <si>
    <t>Conformar y capacitar un equipo de trabajo, con miembros de las diferentes áreas misionales y de apoyo,  que articule los ejercicios de rendición de cuentas al interior de la entidad con enfoque en derechos humanos y ODS</t>
  </si>
  <si>
    <t>Equipo de mejora de la relación Estado-ciudadano conformado y capacitado</t>
  </si>
  <si>
    <t>31 de marzo</t>
  </si>
  <si>
    <t>Formalizar grupo de mejora de relación Estado ciudadano en términos de Ley 2052 de 2020</t>
  </si>
  <si>
    <t>Secretaria general</t>
  </si>
  <si>
    <t>Tercer trimestre</t>
  </si>
  <si>
    <t xml:space="preserve">Socializar al grupo de mejora de la relación Estado ciudadano la actualización del documento de caracterización de grupos de valor de la Unidad </t>
  </si>
  <si>
    <t xml:space="preserve">Un (1) Documento socializado de caracterización de los grupos de valor de la Unidad </t>
  </si>
  <si>
    <t>Capacitar a los servidores (incluyendo alta dirección) y contratistas de la Unidad en materia de Gobierno Abierto</t>
  </si>
  <si>
    <t>Una (1) jornada de capacitación</t>
  </si>
  <si>
    <t>28 de mayo</t>
  </si>
  <si>
    <t>Publicar en la página web de la Unidad las memorias de los eventos de diálogo de rendición de cuentas realizados durante la vigencia.</t>
  </si>
  <si>
    <t xml:space="preserve">Dirección General - Equipo de Comunicaciones - Grupo de Planeación </t>
  </si>
  <si>
    <t>(Cada vez que se realice un espacio según cronograma de diálogo)</t>
  </si>
  <si>
    <t xml:space="preserve">Realizar consulta en línea para concertar, con los grupos de valor, las metodologias de diálogo de las jornadas de “evaluación ciudadana constructiva”.  </t>
  </si>
  <si>
    <t>Un (1) informe de consulta</t>
  </si>
  <si>
    <t>Realizar consulta en línea para conocer el interés (en resultados institucionales y garantía de derechos) de los grupos de valor de cara a la audiencia pública de rendición de cuentas 2022</t>
  </si>
  <si>
    <t>Cuarto trimestre</t>
  </si>
  <si>
    <t xml:space="preserve">Diseñar, publicar y divulgar una infografía, cada semestre, para la difusión de logros y retos de la gestión de la Unidad del SPE para mujeres, jovenes y victimas del conflicto armado. </t>
  </si>
  <si>
    <t>Dos (2) Infografías publicadas y divulgadas</t>
  </si>
  <si>
    <t xml:space="preserve">Subdirecciones - Dirección General - Equipo de Comunicaciones </t>
  </si>
  <si>
    <t>Semestral (Junio y Diciembre)</t>
  </si>
  <si>
    <t xml:space="preserve">Formular, publicar y divulgar el informe de rendición de cuentas 2021. </t>
  </si>
  <si>
    <t>Un (1) informe publicado y divulgado</t>
  </si>
  <si>
    <t>Iniciar con la publicación de información en el micrositio de gobierno abierto en la página web institucional</t>
  </si>
  <si>
    <t>Un (1) micrositio con información publicada</t>
  </si>
  <si>
    <t xml:space="preserve">Publicar el cronograma de ejecución de las actividades de diálogo de los ejercicios de rendición de cuentas. </t>
  </si>
  <si>
    <t>Un (1) cronograma publicado</t>
  </si>
  <si>
    <t>Realizar dos jornadas de diálogo de rendición de cuentas bajo
el enfoque de “evaluación ciudadana constructiva”.</t>
  </si>
  <si>
    <t>Dos (2) informes de jornadas publicados</t>
  </si>
  <si>
    <t xml:space="preserve">Subdirecciones - Dirección General - Equipo de Comunicaciones - Grupo de Planeación </t>
  </si>
  <si>
    <t>Según cronograma de diálogo</t>
  </si>
  <si>
    <t>Llevar a cabo la rendición de cuentas tipo audiencia pública de la vigencia 2021</t>
  </si>
  <si>
    <t xml:space="preserve">Informe de audiencia pública general de Rendición de cuentas realizada </t>
  </si>
  <si>
    <t xml:space="preserve">Subcomponente 3
Responsabilidad: evaluación y retroalimentación a la gestión institucional </t>
  </si>
  <si>
    <t>Desarrollar y divulgar, a los grupos de valor, la evaluación de la estrategia de rendición de cuentas de la vigencia 2021</t>
  </si>
  <si>
    <t>Un (1) documento con análisis y evaluación de los resultados obtenidos en la implementación de la estrategia de rendición de cuentas divulgado a los grupos de valor.</t>
  </si>
  <si>
    <t>Formular las acciones de mejora de rendición de cuentas para la vigencia 2022</t>
  </si>
  <si>
    <t xml:space="preserve">Publicar en el portal web institucional, los compromisos acordados en los espacios de diálogo </t>
  </si>
  <si>
    <t>Contenidos publicados</t>
  </si>
  <si>
    <t>Analizar las recomendaciones realizadas por los órganos de control frente a los informes de rendición de cuentas y establecer correctivos que optimicen la gestión y faciliten el cumplimiento de las metas del plan  institucional.</t>
  </si>
  <si>
    <t xml:space="preserve">Un (1) documento sobre análisis de recomendaciones de órganos de control y establecimiento de correctivos. </t>
  </si>
  <si>
    <t>Subcomponente 4
Rendición de Cuentas del Acuerdo de Paz</t>
  </si>
  <si>
    <t>Elaborar un informe individual de rendición de cuentas, con corte a 31 de diciembre de 2020, sobre cumplimiento de la implementación del Acuerdo de Paz y Plan Marco de Implementación atendiendo los lineamientos del Sistema de Rendición de Cuentas de Función Pública</t>
  </si>
  <si>
    <t>Un (1) informe individual de rendición de cuentas elaborado</t>
  </si>
  <si>
    <t xml:space="preserve">Subdirecciones y Dirección General - Grupo de Planeación </t>
  </si>
  <si>
    <t>30 de marzo</t>
  </si>
  <si>
    <t>Enviar información solicitada a Función Pública para la publicación del informe individual de rendición de cuentas, con corte a 31 de diciembre de 2020, sobre cumplimiento de la implementación del Acuerdo de Paz y Plan Marco de Implementación en la sección de transparencia y acceso a la informaciòn de la página web institucional atendiendo los lineamientos del Sistema de Rendición de Cuentas de Función Pública.</t>
  </si>
  <si>
    <t>Un (1) informe individual de rendición de cuentas publicado en portal web de la Unidad para enviar enlace a Función Pública</t>
  </si>
  <si>
    <t>Dirección General - Grupo de Planeación</t>
  </si>
  <si>
    <t>Establecer contacto con Función Pública para participar en la activación del Sistema Nacional de Rendición de Cuentas SNRC</t>
  </si>
  <si>
    <t>La Unidad del SPE como entidad activa en el SNRC</t>
  </si>
  <si>
    <t>Seguimiento primer cuatrimestre
Atención al Ciudadano 2021</t>
  </si>
  <si>
    <t>META O PRODUCTO 2021</t>
  </si>
  <si>
    <t xml:space="preserve">Incluir en la agenda del Comité Institucional de Gestión y Desempeño evaluación de temas relacionados con el servicio al ciudadano de la vigencia 2020. </t>
  </si>
  <si>
    <t>Evaluación de temas en comité institucional de gestion y desempeño.</t>
  </si>
  <si>
    <t>Primer trimestre</t>
  </si>
  <si>
    <t>Actualización del protocolo de atención al ciudadano.</t>
  </si>
  <si>
    <t>Protocolo de atención al ciudadano actualizado.</t>
  </si>
  <si>
    <t>Actualizar la publicación de la información minima requerida institucional en medio fisico y en un lugar visible siguiendo lineamientos establecidos en normatividad vigente, incluyendo normatividad asociada al estado de emergencia producto del COVID19.</t>
  </si>
  <si>
    <t xml:space="preserve">Realizar acompañamiento a la red de prestadores del SPE para la implementación de la norma tecnica de calidad NTC 6175 para mejorar la atención de los prestadores. </t>
  </si>
  <si>
    <t xml:space="preserve">31/12/2021
</t>
  </si>
  <si>
    <t>Acta de asistencia de una jornada de capacitación por semestre.</t>
  </si>
  <si>
    <t xml:space="preserve">Elaborar documento con lineamientos para la odopción del enfoque de lenguaje claro al interior de la Unidad </t>
  </si>
  <si>
    <t>Un (1) documento elaborado</t>
  </si>
  <si>
    <t xml:space="preserve">Revisión de la Politica de Atención al Ciudadano por parte de la Unidad Administrativa Especial del Servicio Público de Empleo para posible actualización. </t>
  </si>
  <si>
    <t xml:space="preserve">Acto Amdisnitrativo - Resolución </t>
  </si>
  <si>
    <t xml:space="preserve">PLAN ANTICORRUPCIÓN 2021
MECANISMOS PARA LA TRANSPARENCIA Y ACCESO A LA INFORMACIÓN  </t>
  </si>
  <si>
    <t>META O PRODUCTO 2019</t>
  </si>
  <si>
    <t>Una jornada de capacitación y sensibilización sobre responsabilidades en el proceso de publicación de ifnormación en el marco de la Ley 1712 de 2013</t>
  </si>
  <si>
    <t>Una jornada de capacitación/sensibilziación adelantada</t>
  </si>
  <si>
    <t>Jornada adelantada</t>
  </si>
  <si>
    <t>Dirección general - Grupo de planeación</t>
  </si>
  <si>
    <t>Información publicada</t>
  </si>
  <si>
    <t xml:space="preserve">Iniciar acciones artículadas con entidades publicas que apoyen la validación de accesibilidad en las plataformas institucionales . </t>
  </si>
  <si>
    <t xml:space="preserve">
Dos (2) mesas de reunión para la articulación interinstitucional. </t>
  </si>
  <si>
    <t>Mesas adelantadas</t>
  </si>
  <si>
    <t>Subdirección Desarrollo y Tecnología - Secretaria General</t>
  </si>
  <si>
    <t>Evaluar los reportes de PQRSD registradas por la ciudadanía a través del sistema de gestión docuemental GESDOC para identificar los temas más frecuentes para diseño de respuestas tipo para su publicación en portal web institucional.</t>
  </si>
  <si>
    <t xml:space="preserve">Publicación de información proactiva adicional pertinente para el ciudadano de respuestas frecuentes a PQRSD y mensajes fuerza. </t>
  </si>
  <si>
    <t xml:space="preserve">Información publicada. </t>
  </si>
  <si>
    <t xml:space="preserve">Secretaría General - Subdirección Desarrollo y Tecnología </t>
  </si>
  <si>
    <t>Segundo semestre</t>
  </si>
  <si>
    <t>Subcomponente 6
Integridad</t>
  </si>
  <si>
    <t>Realizar autodiagnóstico de Integridad del DAFP y elaborar el plan de gestión</t>
  </si>
  <si>
    <t>Autodiagnóstico a 31/12/2020 y plan de gestión para 2021</t>
  </si>
  <si>
    <t>Grupo Gestión y Desarrollo de Talento Humano</t>
  </si>
  <si>
    <t xml:space="preserve">Realizar jornadas de sensibilización, socialización y capacitación en el marco de código de integridad </t>
  </si>
  <si>
    <t>Actividad o capacitación mensual del código de integridad</t>
  </si>
  <si>
    <t>Subcomponente 7
Gestión de conflictos de interés</t>
  </si>
  <si>
    <t>Adoptar estrategia(s) para la identificación y declaración de conflictos de interés que contemple entre otros: cronograma de actividades, área responsable que coordine las acciones que prevengan los conflictos de interés, difusión de canales para declarar conflictos de interés, procedimientos que prevengan conflictos de interés y monitoreo a casos de conflictos de interés</t>
  </si>
  <si>
    <t>Estrategia (s) adoptada (s), documentada, publicada y socializada</t>
  </si>
  <si>
    <t>Profesional Especializado Proceso Disciplinario
Coordinacion Grupo Talento Humano
Apoyo Jurídico y de Planeación</t>
  </si>
  <si>
    <t>Realizar hasta dos jornadas de capactación y sensibilización sobre conflictos de interés</t>
  </si>
  <si>
    <t>Capacitación de por lo menos el 80% de los servidores y contratistas de la Entidad</t>
  </si>
  <si>
    <t>CRONOGRAMA IMPLEMENTACIÓN SIC - 2021</t>
  </si>
  <si>
    <t>Plan de Conservación Documental</t>
  </si>
  <si>
    <t>1. Proveer el conocimiento básico sobre la gestión documental a todos los colaboradores de la entidad mediante sesiones virtuales o presenciales de capacitación técnica y operativa en gestión documental para la toma de conciencia con enfoque en conservación y preservación de documentos, previa concertación e inclusión en el PIC de la entidad.</t>
  </si>
  <si>
    <t>2. Velar por la conservación en la producción y manejo documental, establececiendo mecanismos de prevención y atención de desastres para el correcto manejo, almacenamiento y conservación de la información y de los soportes que la contienen.</t>
  </si>
  <si>
    <t>3. Asegurar la limpieza de áreas de archivo de gestión y de custodia de documentos.</t>
  </si>
  <si>
    <t>4. Hacer seguimiento, registro, control e inspección a las instalaciones de la entidad, con la finalidad de tomar acciones para la prevención del deterioro en la infraestructura, tales como redes hidráulicas y eléctricas descompuestas, fisuras y grietas estructurales en los muros del inmueble, mobiliario en mal estado, insuficiente o inadecuado, entre otros, a fin de mantener en las mejores condiciones la documentación institucional.</t>
  </si>
  <si>
    <t>5. Realizar monitoreo y control de las condiciones ambientales de los archivos de gestión y velar por el cumplimiento de esta actividad en el archivo central.</t>
  </si>
  <si>
    <t xml:space="preserve">6. Hacer seguimiento, registro y control de saneamiento y control de plagas en las instalaciones de la entidad y velar por el cumplimiento de esta actividad en el Archivo Central.  </t>
  </si>
  <si>
    <t>Plan de Preservación Digital a Largo Plazo</t>
  </si>
  <si>
    <t>1. Identificar los documentos Electrónicos Definitivos.</t>
  </si>
  <si>
    <t>2. Velar por la administración versiones de los documentos elctrónicos de archivo.</t>
  </si>
  <si>
    <t>3. Realizar monitoreo y control de la exclusión del uso de formatos propietarios, de la integración de documentos mediante copias, del formato original del fichero electrónico, de la producción electrónica de documentos, del uso de metadatos de poreservación, del uso de la firma electrónica y la digitalización certificada, todas éstas como mejoras al GESDOC.</t>
  </si>
  <si>
    <t>PLAN DE SEGURIDAD</t>
  </si>
  <si>
    <t>DETALLE DE LA ACTIVIDAD</t>
  </si>
  <si>
    <t>Área Responsable</t>
  </si>
  <si>
    <t>Persona Responsable</t>
  </si>
  <si>
    <t>Ubicación y nombre entregable</t>
  </si>
  <si>
    <t xml:space="preserve">Fechas Inicio </t>
  </si>
  <si>
    <t>Fecha Fin</t>
  </si>
  <si>
    <t>Avance primer bimestre</t>
  </si>
  <si>
    <t>Avance segundo bimestre</t>
  </si>
  <si>
    <t>Avance tercer bimestre</t>
  </si>
  <si>
    <t>Avance cuarto bimestre</t>
  </si>
  <si>
    <t>Plan de Seguridad y Privacidad de la Información</t>
  </si>
  <si>
    <t>Evaluar y realizar ajustes al Procedimiento de inventario y clasificación de activos de Información y renombrarlo por: Procedimiento de clasificación de activos de información</t>
  </si>
  <si>
    <t>Analizar y ajustar con metodología magerit</t>
  </si>
  <si>
    <t>Alexánder Guzmán García</t>
  </si>
  <si>
    <t>Procedimiento de Clasificación de activos de información</t>
  </si>
  <si>
    <t>DRIVE unidad compartida: https://drive.google.com/drive/u/0/shared-drives carpeta: Seguridad de la Información</t>
  </si>
  <si>
    <t>Desarrollar metodología para la clasificación de activos</t>
  </si>
  <si>
    <t>Incluye: Generar procedimiento de identificación y clasificación de activos de información, Generar el instrumento para la identificación y clasificación de activos de información, Disponer el instrumento para la identificación y clasificación de activos de información, Generar la Guía para la Gestión, identificación y Clasificación de Activos de Información.</t>
  </si>
  <si>
    <t>Metodología para la clasificación de activos</t>
  </si>
  <si>
    <t xml:space="preserve">Aprobación metodología clasificación de activos </t>
  </si>
  <si>
    <t>Aprobar la documentación: Generar procedimiento de identificación y clasificación de activos de información, Generar el instrumento para la identificación y clasificación de activos de información, Disponer el instrumento para la identificación y clasificación de activos de información, Generar la Guía para la Gestión, identificación y Clasificación de Activos de Información.</t>
  </si>
  <si>
    <t>Ricardo Abad Chacón Ibarra</t>
  </si>
  <si>
    <t>Capacitar a la Dirección General en la metodología para la clasificación de activos</t>
  </si>
  <si>
    <t>Capacitar y seleccionar el responsable de actualizar el instrumento para clasificar los activos de información.</t>
  </si>
  <si>
    <t>Citación meet y presentación de la capacitación</t>
  </si>
  <si>
    <t>Capacitar a la Secretaria General en la metodología para la clasificación de activos</t>
  </si>
  <si>
    <t>Capacitar a la Subdirección de Administración y Seguimiento en la metodología para la clasificación de activos</t>
  </si>
  <si>
    <t>Capacitar a la Subdirección de Promoción en la metodología para la clasificación de activos</t>
  </si>
  <si>
    <t>Capacitar a la Subdirección de Desarrollo y Tecnología en la metodología para la clasificación de activos</t>
  </si>
  <si>
    <t xml:space="preserve">Designar al responsable de la clasificación de activos de la dependencia, concertar el alcance de la clasificación de activos de la dependencia. </t>
  </si>
  <si>
    <t>Dirección General</t>
  </si>
  <si>
    <t>Correo Electrónico</t>
  </si>
  <si>
    <t>Planeación</t>
  </si>
  <si>
    <t>Fredy Arturo Ramos Rincón</t>
  </si>
  <si>
    <t>Control Interno</t>
  </si>
  <si>
    <t>Jurídico</t>
  </si>
  <si>
    <t>Raúl Hernando Esteban Garcia</t>
  </si>
  <si>
    <t>Comunicaciones</t>
  </si>
  <si>
    <t>Julian David Calderón Hortua</t>
  </si>
  <si>
    <t>Secretaría General</t>
  </si>
  <si>
    <t>Pablo Antonio Ordoñez Peña</t>
  </si>
  <si>
    <t>Fredy Arturo Ramos Rincón ( E)</t>
  </si>
  <si>
    <t>Realizar clasificación de activos de información por parte de Dirección General siguiendo el instrumento electrónico elaborado para dicha actividad.</t>
  </si>
  <si>
    <t>Los activos de la dependencia deberán estar registrados y clasificados en el instrumento para tal fin</t>
  </si>
  <si>
    <t>Activos clasificados en el instrumento para tal fin</t>
  </si>
  <si>
    <t>Realizar clasificación de activos de información por parte de Secretaria General siguiendo el instrumento electrónico elaborado para dicha actividad.</t>
  </si>
  <si>
    <t>Realizar clasificación de activos de información por parte de Subdirección de Administración y Seguimiento siguiendo el instrumento electrónico elaborado para dicha actividad.</t>
  </si>
  <si>
    <t>Realizar clasificación de activos de información por parte de Subdirección de Promoción siguiendo el instrumento electrónico elaborado para dicha actividad.</t>
  </si>
  <si>
    <t>Realizar clasificación de activos de información por parte de Subdirección de Desarrollo y Tecnología siguiendo el instrumento electrónico elaborado para dicha actividad.</t>
  </si>
  <si>
    <t xml:space="preserve">Revisar el instrumento de clasificación de activos. </t>
  </si>
  <si>
    <t>Descargar y revisar la completitud del instrumento de clasificación de activos</t>
  </si>
  <si>
    <t>03/06/202, 17/06/2021</t>
  </si>
  <si>
    <t xml:space="preserve">Enviar el avance reportado en el instrumento de clasificación de activos. </t>
  </si>
  <si>
    <t>Enviar a cada subdirector el avance y el consolidado a la Dirección General</t>
  </si>
  <si>
    <t>04/06/202, 18/06/2021</t>
  </si>
  <si>
    <t xml:space="preserve">Evaluar y realizar ajustes a la Política de seguridad y privacidad de la información </t>
  </si>
  <si>
    <t xml:space="preserve">Analizar y ajustar, lineamientos para la Transferencia de información, </t>
  </si>
  <si>
    <t>Política de seguridad y privacidad de la información</t>
  </si>
  <si>
    <t xml:space="preserve">Campaña de sensibilización política de seguridad de la información - PSI (3 veces al año) </t>
  </si>
  <si>
    <t>Diseño Campaña</t>
  </si>
  <si>
    <t>Generación de Boletines o cápsulas relacionadas con Seguridad de la Información. (Dos por mes)</t>
  </si>
  <si>
    <t>Diseño Cápsula</t>
  </si>
  <si>
    <t>Evaluar y realizar ajustes a la encuesta de diagnóstico de seguridad y privacidad de la información</t>
  </si>
  <si>
    <t>Analizar y ajustar</t>
  </si>
  <si>
    <t>Encuesta de diagnóstico de seguridad y privacidad de la información</t>
  </si>
  <si>
    <t>Plan de Acción Institucional Subdirección de Desarrollo y Tecnología</t>
  </si>
  <si>
    <t>Código: DE-Ft-01</t>
  </si>
  <si>
    <t>Versión: 3</t>
  </si>
  <si>
    <t>Vigente desde: 29 de Diciembre  de 2020</t>
  </si>
  <si>
    <t>PROCESO INSTITUCIONAL</t>
  </si>
  <si>
    <t xml:space="preserve">OBJETIVO DE DESARROLLO SOSTENIBLE </t>
  </si>
  <si>
    <t>OBJETIVO ESTRATÉGICO INSTITUCIONAL</t>
  </si>
  <si>
    <t>DIMENSIÓN DEL MIPG</t>
  </si>
  <si>
    <t>POLÍTICA DE GESTIÓN Y DE DESEMPEÑO INSTITUCIONAL</t>
  </si>
  <si>
    <t>ACCIÓN</t>
  </si>
  <si>
    <t>EVIDENCIA (ENTREGABLE)</t>
  </si>
  <si>
    <t>Porcentaje Programado Primer Trimestre</t>
  </si>
  <si>
    <t>Porcentaje Programado Segundo Trimestre</t>
  </si>
  <si>
    <t>Porcentaje Programado Tercer Trimestre</t>
  </si>
  <si>
    <t>Porcentaje Programado Cuarto Trimestre</t>
  </si>
  <si>
    <t>LA ACCIÓN O ACTIVIDAD SE ALINEA CON OTROS PLANES, PROGRAMAS O PROYECTOS DE LA ENTIDAD?</t>
  </si>
  <si>
    <t>Gestión de la Información del SPE</t>
  </si>
  <si>
    <t>Trabajo decente y crecimiento económico</t>
  </si>
  <si>
    <t xml:space="preserve">Definir, desarrollar e implementar el Nuevo Sistema de Información del Servicio Público de Empleo.  </t>
  </si>
  <si>
    <t>Gestión con valores para resultados</t>
  </si>
  <si>
    <t>Gobierno Digital</t>
  </si>
  <si>
    <t>Gestionar el Sistema de Información del SPE</t>
  </si>
  <si>
    <t>Realizar seguimiento a los servicios del Sistema de Información de la Unidad  del Servicio Público de Empleo.</t>
  </si>
  <si>
    <t>Subdirección de Desarrollo y Tecnologia</t>
  </si>
  <si>
    <t>Informe semestral del seguimiento realizado a los servicios</t>
  </si>
  <si>
    <t>Se relacionan  los aspectos con los que está relacionada la actividad:
a. Indicadores Estrategicos de la entidad 
b. Hitos transformacionales del Sistema de Información del Servicio Público de Empleo
c. Seguimiento de SIGOB 
d. Proyecto BID
e. Plan de tratamiento de Riesgos 
f. Plan de Seguridad y Privacidad de la Información
g. PETI</t>
  </si>
  <si>
    <t>Realizar el seguimiento al Diseño y la implementación del Nuevo Sistema de Información del Servicio Público de Empleo.</t>
  </si>
  <si>
    <t>Actas, grabaciones de Reuniones de seguimiento UTG 2, Reuniones Unidad Coordinadora y/o con áraes del Ministerio para tal fin, correos de retroalimentación, reportes enviados al Ministerio para SPI del proyecto.</t>
  </si>
  <si>
    <t xml:space="preserve">a. Proyecto BID
b. Plan Nacional de Desarrollo 2018 - 2022 Pacto por Colombia Pacto por la Equidad.  
c. Conpes 3974 de 2019
</t>
  </si>
  <si>
    <t>Realizar la evolución de la Bolsa Unica de Empleo.</t>
  </si>
  <si>
    <t>4 informes de avances, uno por trimestre.</t>
  </si>
  <si>
    <t>a. Resolución 3999 de 2015 : Condición de prestación y alcance de los servicios de gestión y colocación de empleo.
b. Resolución 129 de 2015 : Lineamientos sobre el registro y publicación de vacantes.</t>
  </si>
  <si>
    <t>Seguridad Digital</t>
  </si>
  <si>
    <t>Realizar el seguimiento de los servicios de Infraestructura en la Nube.</t>
  </si>
  <si>
    <t>Informe mensual de seguimiento</t>
  </si>
  <si>
    <t>a. Plan de Seguridad y privacidad de la Información</t>
  </si>
  <si>
    <t>Desarrollar e implementar la evolución de FIFA.</t>
  </si>
  <si>
    <t>Informes de levantamiento de requerimientos y  de avance de desarrollos implementados</t>
  </si>
  <si>
    <t xml:space="preserve">a. Ejecución de presupuesto de la entidad
</t>
  </si>
  <si>
    <t>Desarrollar e implementar la evolución de SEPIA.</t>
  </si>
  <si>
    <t xml:space="preserve">a. Plan de acción de todas las dependencias de la Unidad del Serivicio Público de Empleo.
B. Plan de riesgos de toda la entidad
</t>
  </si>
  <si>
    <t>Desarrollar e Implementar la Integración del  Formulario Web.</t>
  </si>
  <si>
    <t xml:space="preserve">Informe de avance del Desarrollo e implementación </t>
  </si>
  <si>
    <t>a. Resolución 3999 de 2015 : Condición de prestación y alcance de los servicios de gestión y colocación de empleo.</t>
  </si>
  <si>
    <t>Soporte al Trámite en Linea Según requerimientos de Administración y Seguimiento.</t>
  </si>
  <si>
    <t>Informe de soporte realizado semestral</t>
  </si>
  <si>
    <t>Realizar las actividades de soporte y mantenimiento de los equipos de computo de la Unidad del Servicio Público de Empleo.</t>
  </si>
  <si>
    <t xml:space="preserve">Informe de soporte y mantenimiento semestral </t>
  </si>
  <si>
    <t>Funcionamiento y disponibilidad de los servicios de Ofimatica de la Unidad del Servicio Público de Empleo.</t>
  </si>
  <si>
    <t>Implementar la Bodega de Datos de la Unidad del Servicio Público de Empleo.</t>
  </si>
  <si>
    <t>Informes de avance de Bodega de Datos implementada</t>
  </si>
  <si>
    <t>a. Plan de tratamiento de riesgos
b. Plan de seguridad y privacidad de la información</t>
  </si>
  <si>
    <t>Plan de Acción Institucional -  Secretaría General</t>
  </si>
  <si>
    <t>Consolidar el Modelo Integrado de Planeación y Gestión como una herramienta que facilite y mejore la gestión institucional.</t>
  </si>
  <si>
    <t>Direccionamiento Estratégico</t>
  </si>
  <si>
    <t>Planeación Institucional</t>
  </si>
  <si>
    <t>Acompañar a las diferentes áreas de la  Unidad en la estructuración de sus necesidades contractuales a través de los diferentes modalidades de selección desde la etapa de estructuración de los contratos y convenios, teniendo en cuenta las normas legales vigentes y los procesos y procedimientos.</t>
  </si>
  <si>
    <t xml:space="preserve">Realizar el contrato de acuerdo a los parámetros establecidos en la normatividad vigente. </t>
  </si>
  <si>
    <t>Coordinación Contractual</t>
  </si>
  <si>
    <t xml:space="preserve">Radicados formales de solicitudes de contratación.
Informe SIRECI - Contraloria </t>
  </si>
  <si>
    <t>Formato instructivo de Estudios Previos.
Manual de Contratación.
Manual de Supervisión e Interventoría.</t>
  </si>
  <si>
    <t xml:space="preserve">Liquidar los contratos suscritos en las vigencias 2019 y 2020. </t>
  </si>
  <si>
    <t xml:space="preserve">Cronograma de contratos pendientes por liquidar / Actas de Liquidación. </t>
  </si>
  <si>
    <t>Gestión de Bienes y Servicios</t>
  </si>
  <si>
    <t>Gestión con Valores para Resultados</t>
  </si>
  <si>
    <t>Servicio al Ciudadano</t>
  </si>
  <si>
    <t>Velar porque la Entidad dé respuesta oportuna a las solicitudes, peticiones, quejas o reclamos de los ciudadanos</t>
  </si>
  <si>
    <t>Coordinación Administrativa</t>
  </si>
  <si>
    <t>Informe trimestral de seguimiento de las PQRSD en los tiempo exigidos por la normatividad.
Indicador mensual PQRSD.</t>
  </si>
  <si>
    <t>Protocolo de atención al ciudadano. 
Política de atención al ciudadano.
Procedimiento de pqrsd. 
Informe trimestral de atención a PQRSD.</t>
  </si>
  <si>
    <t>Información y Comunicación</t>
  </si>
  <si>
    <t>Gestión Documental</t>
  </si>
  <si>
    <t>Implementar la política de gestión documental en la Unidad del SPE.</t>
  </si>
  <si>
    <t>Cronograma y seguimiento de los Planes de trabajo para la implementación de la política de gestión documental (Plan Institucional de Archivo (PINAR) - Plan de Conservación documental - Plan de preservación digital)</t>
  </si>
  <si>
    <t>Programa de gestión documental (PGD). 
Plan Institucional de Archivos (PINAR).
Manual de Gestión documental.
Plan de conservación y preservación documental.
Guía para el trámite de correspondencia.
Procedimientos Instrumentales (Firma Electrónica, Protocolos de Digitalización y Autenticación de Documentos).</t>
  </si>
  <si>
    <t>Fortalecimiento organizacional y simplificación de procesos</t>
  </si>
  <si>
    <t>Realizar 3 autocontroles aleatorios al inventario de la Unidad y 1 autocontrol al inventario total de la Unidad.</t>
  </si>
  <si>
    <t xml:space="preserve">Soportes mensuales (Actas de asignación, actas de reintegro, soporte de actualización en el software de inventarios por funcionario).
Informe trimestral generado por el software de inventario con las existencias fisicas que hay en bodega.
Acta de consolidación entre financiera y responsable de almacen.
</t>
  </si>
  <si>
    <t>Procedimento de bienes y servcios.</t>
  </si>
  <si>
    <t>Asegurar la eficiente administración de los bienes y servicios requeridos en la operación de los procesos de la entidad, manteniendo los recursos físicos, optimizando la oportunidad en la adquisición y suministro de bienes y servicios, como área de apoyo de la Entidad</t>
  </si>
  <si>
    <t>Formular e implementar el Plan Anual de mantenimeinto de infraestructura y de bienes de la Entidad</t>
  </si>
  <si>
    <t xml:space="preserve">Plan de mantenimeinto de infraestructura y de bienes 2021.
Seguimiento trimestral al cronograma de actividades del plan. </t>
  </si>
  <si>
    <t>Plan de mantenimiento de infraestructura y de bienes 2021.
Plan de compras.</t>
  </si>
  <si>
    <t>Formular e Implementar  el Plan  de Acción 2021 de Gestión Ambiental.</t>
  </si>
  <si>
    <t xml:space="preserve">Plan de Acción 2021 de Gestión Ambiental.
Cronograma y seguimiento del Plan de Acción 2021 de Gestión Ambiental.
</t>
  </si>
  <si>
    <t>Plan Institucional de gestión ambiental (PIGA).
Plan de Acción 2021 de Gestión Ambiental.</t>
  </si>
  <si>
    <t>Gestión Financiera</t>
  </si>
  <si>
    <t>Gestión Presupuestal y Eficiencia del Gasto Público</t>
  </si>
  <si>
    <t xml:space="preserve">Gestionar y entregar información financiera y presupuestal útil y oportuna para la toma de decisiones </t>
  </si>
  <si>
    <t>Socializar los diferentes informes de tipo financiero y presupuestal - Ejecución presupuestal y seguimiento PAC.</t>
  </si>
  <si>
    <t>Coordinación Financiera</t>
  </si>
  <si>
    <t>Socialización del Informe mensual de seguimiento a la Ejecución Presupuestal y de PAC.</t>
  </si>
  <si>
    <t>La programación del presupuesto debe estar alíneado con la Planeación estratégica.
Plan de acción y el Plan anual de adquisiciones de la Unidad.</t>
  </si>
  <si>
    <t>Gestión del Talento Humano</t>
  </si>
  <si>
    <t>Integridad</t>
  </si>
  <si>
    <t>Implementar el Plan estratégico del Talento humano.</t>
  </si>
  <si>
    <t>Coordinación de Talento Humano</t>
  </si>
  <si>
    <t>Plan estratégico del Talento humano.
Cronograma y seguimiento de los planes de talento humano.</t>
  </si>
  <si>
    <t>Plan Estratégico de Talento Humano
Programa de Bienestar Social e Incentivos
Plan Institucional de Aprendizaje
Plan Anual de Vacantes
Plan de Previsión del Talento Humano</t>
  </si>
  <si>
    <t>Definir y ejecutar el Plan de trabajo del Código de Integridad como una herramienta para ser apropiada por los servidores de la Entidad.</t>
  </si>
  <si>
    <t>Ejecución del Plan de trabajo del Código de Integridad.</t>
  </si>
  <si>
    <t xml:space="preserve">Plan Estratégico de Talento Humano  </t>
  </si>
  <si>
    <t>Realizar el diagnóstico basado en la auditoría del Decreto 1072 de 2015 y demas normatividad aplicable.</t>
  </si>
  <si>
    <t>Diagnostico basado en la auditoría del Decreto 1072 de 2015 y demas normatividad aplicable.</t>
  </si>
  <si>
    <t>Plan Anual de Seguridad y Salud en el Trabajo</t>
  </si>
  <si>
    <t>Ejecutar y evaluar el plan de trabajo de SST.</t>
  </si>
  <si>
    <t>Cronograma y seguimiento del Plan de trabajo de seguridad y salud en el trabajo.</t>
  </si>
  <si>
    <t>Control disciplinario</t>
  </si>
  <si>
    <t>Plan de Acción Institucional -  Dirección  General</t>
  </si>
  <si>
    <t xml:space="preserve">Plan de estrategia de reconocimiento ACCEDE fase II </t>
  </si>
  <si>
    <t>Dirección General-Asesor Estratégico</t>
  </si>
  <si>
    <t>Presentación y plan de trabajo</t>
  </si>
  <si>
    <t>Proyecto Accede - Estrategias Poblacionales de la Unidad del SPE</t>
  </si>
  <si>
    <t xml:space="preserve">Apoyar y realizar seguimiento a  la estrategia de inclusión laboral de PcD </t>
  </si>
  <si>
    <t xml:space="preserve">Informe de seguimiento </t>
  </si>
  <si>
    <t>Apoyar y realizar seguimiento a la estrategia de inclusión laboral de Grupos Etnicos</t>
  </si>
  <si>
    <t>Desarrollar estrategias que promuevan el servicio público de empleo.</t>
  </si>
  <si>
    <t>Desarrollar estrategia de relacionamiento con el sector público</t>
  </si>
  <si>
    <t>Informe de avances</t>
  </si>
  <si>
    <t>Apoyar y realizar seguimiento a estrategias misionales de las Subdirecciones</t>
  </si>
  <si>
    <t>Realizar seguimiento a los subcomités departamentales del sector trabajo</t>
  </si>
  <si>
    <t>Matriz de seguimiento</t>
  </si>
  <si>
    <t>Actualizar el Normograma de la Unidad del SPE</t>
  </si>
  <si>
    <t>Verificar la normatividad vigente</t>
  </si>
  <si>
    <t>Dirección General-Asesor Jurídico</t>
  </si>
  <si>
    <t>Normograma actualizado</t>
  </si>
  <si>
    <t>Acompañar la construcción del Decreto reglamentario para regular los reportes de información.</t>
  </si>
  <si>
    <t>Análizar  los antecedentes para la elaboración del Decreto</t>
  </si>
  <si>
    <t>Proyecto de Decreto revisado y visado</t>
  </si>
  <si>
    <t>Entregar los insumos al Ministerio de Trabajo y realizar el seguimiento a la expedición del Decreto</t>
  </si>
  <si>
    <t>Documento radicado ante el Ministerio del Trabajo</t>
  </si>
  <si>
    <t>Relizar el seguimiento a las observaciones que se presenten al Proyecto de Decreto</t>
  </si>
  <si>
    <t>Documento de respuesta a observaciones</t>
  </si>
  <si>
    <t>Acompañar la suscripción del convenio con la Agencia Federal del emPleo Alemana</t>
  </si>
  <si>
    <t>Realizra la revisión y visado de los documentos.</t>
  </si>
  <si>
    <t>Minuta de convenio revisado y visado</t>
  </si>
  <si>
    <t xml:space="preserve">Apoyar y asesorar a La entidad en los diferentes escenarios donde se necesite el fortalecimiento del Servivio Publico de Empleo. </t>
  </si>
  <si>
    <t>Seguimiento y participacion en los comprimos de empleabilidad adquiridos por el Gobierno Nacional con el Paro de Buenaventura</t>
  </si>
  <si>
    <t>Dirección General-Asesor de la Dirección</t>
  </si>
  <si>
    <t>Informe de Avance</t>
  </si>
  <si>
    <t>Asistir, y participar en representacion de la entidad a las diferentes convocatorias de caracter publico o privado cuando sea delegado</t>
  </si>
  <si>
    <t>Dirección General-Asesor Dirección</t>
  </si>
  <si>
    <t>Informe Ejecutivo</t>
  </si>
  <si>
    <t>Participar y apoyar a las Subdirecciones, Secretaria Genral y Oficinas Asesoras en la consecucion de los objetivos misionales y administrativos trazados.</t>
  </si>
  <si>
    <t>Realizar el seguimiento de la implementacion de la Ley 1979 de 2.019</t>
  </si>
  <si>
    <t>Realizar seguimiento a la estructuracion y ejecucion del SISE  y Plataforma del Sistema Nacional de Cualificaciones financiado por el BID</t>
  </si>
  <si>
    <t>Realizar el seguimiento  a las auditorias realizadas por Control Interno de Gestion a las diferentes areas de la entidad y revision a los planes de mejoramiento</t>
  </si>
  <si>
    <t>Participación ciudadana en la gestión pública</t>
  </si>
  <si>
    <t>Fortalecer la gestión institucional con la colaboración de los grupos de valor</t>
  </si>
  <si>
    <t>Implementar la estrategia de participación ciudadana de la entidad para la vigencia</t>
  </si>
  <si>
    <t>Dirección General - Asesor de Planeación</t>
  </si>
  <si>
    <t>Informes de seguimiento trimestral</t>
  </si>
  <si>
    <t>Estrategia de participación ciudadana (Ley 1757 de 2015)</t>
  </si>
  <si>
    <t>Publicar y actualizar trimestralmente el cronograma de acciones de participación ciudadana en la gestión institucional para conocimiento de los grupos de valor</t>
  </si>
  <si>
    <t>Cronograma publicado</t>
  </si>
  <si>
    <t>Transparencia, acceso a la información pública y lucha contra la corrupción.</t>
  </si>
  <si>
    <t>Formular e implementar de las estrategias de los componentes de transparencia y acceso a la información pública, rendición de cuentas y racionalización de trámites del Plan Anticorrupción y de Atención al Ciudadano. </t>
  </si>
  <si>
    <t>Informe Trimestral Avance de la Implementación de la Estrategia</t>
  </si>
  <si>
    <t>Plan Anticorrupción y de Atención al Ciudadano</t>
  </si>
  <si>
    <t xml:space="preserve"> Implementar la ley de transparencia 1712 de 2014 al interior de la entidad, especialmente en la actualización del botón de transparencia y acceso a la información del portal web institucional.</t>
  </si>
  <si>
    <t>Gestión del Conocimiento y la Innovación</t>
  </si>
  <si>
    <t>Desarrollar de instrumentos y cumplimiento de actividades de la estrategia de gestión del conocimiento y la innovación.</t>
  </si>
  <si>
    <t>Informe de Avance de la Estategia</t>
  </si>
  <si>
    <t>Estrategia de gestión del conocimiento y la innovación</t>
  </si>
  <si>
    <t>Realizar sensibilización y socialización del Modelo Integrado de Planeación y Gestión.</t>
  </si>
  <si>
    <t>Modelo Integrado de Planeaciòn y Gestión - Indicadores Estratégicos</t>
  </si>
  <si>
    <t>Coordinar la Elaboración del Anteproyecto de Presupuesto de Inversión 2022</t>
  </si>
  <si>
    <t>Documento de Anteproyecto de Presupuesto de Inversión</t>
  </si>
  <si>
    <t>Anteproyecto de Presupuesto</t>
  </si>
  <si>
    <t>Realizar seguimiento a la Planeación Estratégica de la Unidad</t>
  </si>
  <si>
    <t>Seguimiento al Plan de Acción, Indicadores Estratégicos, Matriz de Riesgos</t>
  </si>
  <si>
    <t>Política de Administración de Riesgos -Plan Estratégico Institucional</t>
  </si>
  <si>
    <t>Realizar seguimiento a los Indicadores Plan Nacional de Desarrolllo 2019 - 2022</t>
  </si>
  <si>
    <t>Reporte trimestral información Sinergia</t>
  </si>
  <si>
    <t>Plan Nacional de Desarrollo</t>
  </si>
  <si>
    <t>Reporte trimestral de seguimiento a proyectos de inversión.</t>
  </si>
  <si>
    <t>Proyectos de Inversión de la Unidad del SPE.</t>
  </si>
  <si>
    <t>Realizar informes de Mercado Laboral, de acuerdo a de procesamiento y presentación de la información manejada por planeación, por medio de la herramienta Tableau</t>
  </si>
  <si>
    <t>Reporte trimestral de los informes presentados</t>
  </si>
  <si>
    <t>Realizar la consolidación de información interna, externa y análisis de los datos de gestión y colocación de empleo, considerando variables como ofertas de empleo, colocaciones, la coyuntura actual, entre otros, para la construcción de informes solicitados por tanto por la Dirección como por entidades externas.</t>
  </si>
  <si>
    <t>Acompañar a las áreas en la elaboración y posterior consolidación de los siguientes reportes  : Plan Marco de Implementación, Indicadores Transformacionales SIGOB , Proyecto BID, CONPES, entre otros.</t>
  </si>
  <si>
    <t>Reportes realizados</t>
  </si>
  <si>
    <t>Plan Marco de Implementación, Indicadores Transformacionales SIGOB , Proyecto BID, CONPES</t>
  </si>
  <si>
    <t>Aumentar el reconocimiento de la Unidad del SPE entre sus grupos de interés para incentivar el uso de la red de prestadores autorizados en procesos de intermediación laboral</t>
  </si>
  <si>
    <t>Aumentar el posicionamiento de la entidad en la opinión pública.</t>
  </si>
  <si>
    <t>Incrementar en un 20% las apariciones de los voceros autorizados de la Entidad en medios de comunicación.</t>
  </si>
  <si>
    <t>Dirección General - Asesor de Comunicaciones</t>
  </si>
  <si>
    <t>PPT con informe mensual de registro y monitoreo de medios.</t>
  </si>
  <si>
    <t>Indicadores Estratègicos Unidad del SPE</t>
  </si>
  <si>
    <t>Aumentar en 20% la publicación de noticias generadas por la Entidad en medios de comunicación.</t>
  </si>
  <si>
    <t>Matriz excel con informe trimestral de seguimiento y monitoreo</t>
  </si>
  <si>
    <t>Elevar en 10% el número de seguidores en las redes sociales de la Unidad.</t>
  </si>
  <si>
    <t>Informe escrito mensual de métricas de redes sociales.</t>
  </si>
  <si>
    <t>Replantear, ejecutar y hacer seguimiento a la estrategia digital de la Unidad de acuerdo con las nuevas necesidades y metas.</t>
  </si>
  <si>
    <t>Realizar 1 taller de voceros para los directivos de la Unidad.</t>
  </si>
  <si>
    <t>Registro fotográfico y de video del taller realizado.</t>
  </si>
  <si>
    <t>Visibilizar ante los prestadores autorizados la gestión hecha desde la Unidad para su promoción y la de sus servicios.</t>
  </si>
  <si>
    <t>Realizar cubrimiento periodístico de los programas e inciativas que adelanta la entidad.</t>
  </si>
  <si>
    <t>Registro fotográfico y pantallazos de página web, de intranet y/o de redes sociales.</t>
  </si>
  <si>
    <t>Informar a los prestarores periódicamente mediante boletines y otros medios de comunicación sobre las acciones de la Unidad.</t>
  </si>
  <si>
    <t>Copia de los boletines y medios de comunciación enviados.</t>
  </si>
  <si>
    <t>Incrementar el uso de los medios de comunicación interna de la Unidad.</t>
  </si>
  <si>
    <t>Replantear, ejecutar y hacer seguimiento a la estrategia de comunicación interna.</t>
  </si>
  <si>
    <t>Documento de la Estrategia de Comunicación Interna de la Unidad y copia de los archivos enviados y/o emitidos como parte de la estrategia.</t>
  </si>
  <si>
    <t>Plan Estratégico de Comunicaciones</t>
  </si>
  <si>
    <t>Plan de Acción Institucional Subdirección de Promoción</t>
  </si>
  <si>
    <t xml:space="preserve">Gestión de Promoción y Desarrollo del Servicio Público de Empleo </t>
  </si>
  <si>
    <t>Promover el crecimiento económico sostenido, inclusivo y sostenible, el empleo pleno y productivo y el trabajo decente para todas y todos</t>
  </si>
  <si>
    <t>Realizar la asistencia técnica integral y diferenciada a la red de prestadores del SPE, promoviendo su articulación y cooperación</t>
  </si>
  <si>
    <t xml:space="preserve">Fortalecimiento organizacional y simplificación de procesos
</t>
  </si>
  <si>
    <t xml:space="preserve"> 1.Implementar hojas de ruta territoriales de la Asistencia Técnica</t>
  </si>
  <si>
    <t xml:space="preserve">1.1 Elaborar hoja de ruta nacional al interior de la Subdirección y el GIT-IAT.      </t>
  </si>
  <si>
    <t>Subdirección de Promoción - Grupo de Implementación y Asistencia Técnica</t>
  </si>
  <si>
    <t>(1) Documento con hoja de ruta nacional</t>
  </si>
  <si>
    <t>(23) Documentos con hoja de ruta territorial según departamento</t>
  </si>
  <si>
    <t>1.3 Socializar con prestadores y aliados hoja de ruta nacional y territorial para al menos 70% (23)</t>
  </si>
  <si>
    <t>Soportes de socialización a los departamentos en función de como se haya realizado (acta y/o listado de asistencia y/o presentación, entre otros)</t>
  </si>
  <si>
    <t>Soportes de avance en la implementación de las hojas de ruta en los departamentos (acta, listado de asistencia, presentación, encuesta de satisfacción, entre otros en función de la actividad realizada)</t>
  </si>
  <si>
    <t>2. Validación e implementación de las herramientas para la asistencia técnica</t>
  </si>
  <si>
    <t>2.2 Validación de los instrumentos y herramientas implementados en la asistencia técnica.</t>
  </si>
  <si>
    <t>Documentos con resultados de la implementación por Instrumento o herramienta validada.</t>
  </si>
  <si>
    <t xml:space="preserve">2.3 Implementación y/o ajustes de los instrumentos y herramientas validadas </t>
  </si>
  <si>
    <t>Documentos informe de la implementación y/o ajustes de los instrumentos o herramientas, según priorización</t>
  </si>
  <si>
    <t>3. Desarrollar Estrategia de atención para Bolsas de Empleo de Instituciones de Educación Superior</t>
  </si>
  <si>
    <t>3.1 Validación de lineamientos de un modelo de funcionamiento y de asistencia técnica diferencial a las Bolsas de Empleo de las IES en el marco de la inclusión laboral y la política de trabajo decente.</t>
  </si>
  <si>
    <t>Documento del Modelo de funcionamiento y Asistencia técnica a Bolsas de Empleo de IES</t>
  </si>
  <si>
    <t>Generar articulación con diferentes actores que puedan contribuir al mejoramiento del Servicio Público de Empleo</t>
  </si>
  <si>
    <t xml:space="preserve">4.Fortalecer la articulación con entidades de Gobierno que intervengan en la empleabilidad de la población en situación de pobreza y pobreza extrema </t>
  </si>
  <si>
    <t>Subdirección de Promoción - Grupo de Diseño</t>
  </si>
  <si>
    <t>Documento guía con ajustes a la ruta de empleabilidad</t>
  </si>
  <si>
    <t xml:space="preserve">Soportes de validación y socialización en función de como se haya realizado (acta y/o listado de asistencia y/o presentación, entre otros)    </t>
  </si>
  <si>
    <t>4.3 Estructurar plan de trabajo operativo interinstitucional 2021 con Prosperidad Social enmarcado en el Convenio Interadministrativo 143 / 066</t>
  </si>
  <si>
    <t xml:space="preserve">Matriz con plan de trabajo interinstitucional </t>
  </si>
  <si>
    <t>4.4 Ejecutar las líneas de acción plasmadas en el plan operativo interinstitucional en el marco del Convenio Interadministrativo 143 / 066</t>
  </si>
  <si>
    <t xml:space="preserve">Soportes de validación en función de como se haya realizado (acta y/o listado de asistencia y/o presentación y/o documento, entre otros)    </t>
  </si>
  <si>
    <t>5. Realizar un documento con el balance y los resultados de las actividades realizadas para promover la integración regional de los servicios públicos de empleo</t>
  </si>
  <si>
    <t>5.1 Consolidar la gestión y los resultados del desarrollo del proyecto de integración regional de los servicios públicos de empleo.</t>
  </si>
  <si>
    <t xml:space="preserve">6. Implementar la estrategia de jóvenes de la Unidad del SPE.
</t>
  </si>
  <si>
    <t>6.1  Aprobar la estrategia diseñada por el equipo de jóvenes.</t>
  </si>
  <si>
    <t>Subdirección de Promoción - Grupo de diseño</t>
  </si>
  <si>
    <t>Soporte del documento aprobado de la estrategia de jóvenes (reuniones, actas, entre otros)</t>
  </si>
  <si>
    <t xml:space="preserve">
Soporte de socialización de la estrategia con la red de prestadores
Soportes de avance en la implemetación de la estrategia (actas, listado de asistencia, presentación, soportes reuniones de trabajo interinstitucional. entre otros) en función de la actividad realizada.
 </t>
  </si>
  <si>
    <t xml:space="preserve">Se relaciona con el indicador del Plan Nacional de Desarrollo Jóvenes </t>
  </si>
  <si>
    <t xml:space="preserve">Fortalecer la estrategia de inclusión laboral con enfoque de cierre de brechas en el marco del modelo de inclusión laboral  que permita atender víctimas del conflicto armado y demás poblaciones de difícil inserción laboral </t>
  </si>
  <si>
    <t xml:space="preserve">7. Implementar la estrategia dirigida a población víctima del conflicto armado, en las líneas de fortalecimiento a la red de prestadores y mitigación de barreras por medio de servicios especializados.
</t>
  </si>
  <si>
    <t xml:space="preserve">7.1 Desarrollar las acciones pertinentes para la estrategia dirigida a población víctima del conflicto armado, en las líneas de fortalecimiento a la red de prestadores y mitigación de barreras por medio de servicios especializados.      </t>
  </si>
  <si>
    <t xml:space="preserve">Se relaciona con:
Proyecto de Inversión 
Conpes de Reincorporados 3931 del 2018
Plan Nacional de Desarollo
Indicador estrategico: Estrategias de Inclusión laboral 
</t>
  </si>
  <si>
    <t xml:space="preserve">8. Articular acciones con los actores que participan en la reglamentación de la Ley  1979 del 2019 con el fin de  delimitar el alcance de la Unidad respecto a la población de veteranos y establecer los pasos a integrar en el ajuste a la ruta de empleo.
</t>
  </si>
  <si>
    <t xml:space="preserve"> 8.1Realizar la caracterización de la población en veteranos, según lo establecido en la Ley 1979 de 2019. 
</t>
  </si>
  <si>
    <t xml:space="preserve"> Documento de caracterización población.
</t>
  </si>
  <si>
    <t>8.2 Realizar el ajuste a la ruta de empleo para la atención a la población de la Ley 1979 de 2019 ( veteranos)  en articulación con Mindefensa, Mintrabajo y APE SENA.</t>
  </si>
  <si>
    <t>- Actas y/o soportes de reuniones de trabajo con los actores que participan.
- Documento con ajuste a la ruta de empleo   para la atención a  la población veterana de la fuerza pública.</t>
  </si>
  <si>
    <t>Se relaciona con la Ley 1979 de 2019 ( veteranos)</t>
  </si>
  <si>
    <t>Plan Nacional de Desarrollo 2018 - 2022 Pacto por Colombia Pacto por la Equidad</t>
  </si>
  <si>
    <t>9.4 Participar en el proceso de materialización de alianzas y asesorias técnicas que podrán suscribir los prestadores del Servicio Público de Empleo,  en el marco de las competencias y alcances de la Subdirección de Promoción.</t>
  </si>
  <si>
    <t>10. Apoyar la transferencia de programas, servicios y estrategias a los prestadores y demás actores del mercado laboral con el fin de promover el servicio público de empleo y la empleabilidad de poblaciones de difícil inclusión laboral.</t>
  </si>
  <si>
    <t>10.1 Socializar a la red de prestadores y demás actores las diferentes estrategias que promueven la empleabilidad de poblaciones de difícil inserción, así como la promoción del Servicio Público de Empleo.</t>
  </si>
  <si>
    <t>Subdirección de Promoción - Grupo de Implementación y Asistencia Técnica - Grupo Diseño</t>
  </si>
  <si>
    <t xml:space="preserve">
Informe trimestral de avances y resultados de las estrategias  socializadas  </t>
  </si>
  <si>
    <t>Se relaciona con :
Conpes 166 Política Pública de discapacidad e inclusión laboral
Plan Nacional de Desarrollo 2018 - 2022 Pacto por Colombia Pacto por la Equidad.
Conpes 3992 de salud mental 
Conpes 3950 Estrategia para la atención de la migración desde Venezuela a Colombia</t>
  </si>
  <si>
    <t>10.2 Reconocer a Centros de empleo como inclusivos para la atención de personas con discapacidad</t>
  </si>
  <si>
    <t>Subdirección de Promoción - Grupo Diseño</t>
  </si>
  <si>
    <t>Listado de centros de empleo reconocidos como inclusivos (ajustar redacción)</t>
  </si>
  <si>
    <t xml:space="preserve">Se relaciona con:
Conpes 166 Política Pública de discapacidad e inclusión laboral Ley 1618 de 2013
Plan Nacional de Desarrollo </t>
  </si>
  <si>
    <t>12. Ejecutar las líneas estratégicas de apropiación, buenas prácticas y gestión, establecidas en la Estrategia de Cooperación Internacional y Alianzas Púbico Privadas</t>
  </si>
  <si>
    <t>12.1 Ejecutar el plan de apropiación con los avances, logros y resultados de la cooperación</t>
  </si>
  <si>
    <t>Piezas de comunicación socializadas</t>
  </si>
  <si>
    <t>12.2 Construir un portafolio de buenas práticas y lecciones aprendidas</t>
  </si>
  <si>
    <t>Portafolio de buenas prácticas y lecciones aprendidas</t>
  </si>
  <si>
    <t>12.3 Identificar ofertas de organismos internacionales y aliados público privados para desarrollar proyectos de fortalecimiento institucional y fortalecimiento de capacidades</t>
  </si>
  <si>
    <t>Informe trimestral con el registro de la gestión en cooperación efectuada</t>
  </si>
  <si>
    <t>Plan de Acción Institucional - Subdirección de Administración y Seguimiento</t>
  </si>
  <si>
    <t>OBJETIVO ESTRATÉGICO</t>
  </si>
  <si>
    <t>Gestión de la Red de Prestadores del SPE</t>
  </si>
  <si>
    <t>Gestión de la Información Estadística</t>
  </si>
  <si>
    <t>Posicionar a la Unidad del SPE como fuente, productor y referente de información relacionada con el mercado laboral</t>
  </si>
  <si>
    <t>Propender por el mejoramiento en la calidad de la información de la Unidad del SPE a traves de la articulación con actores y/o referentes del mercado laboral.</t>
  </si>
  <si>
    <t>Adelantar actividades de articulación con actores relacionados con el mercado laboral</t>
  </si>
  <si>
    <t>Dos (2) informes con información de articulaciones realizadas</t>
  </si>
  <si>
    <t xml:space="preserve">
Analizar la información de buscadores, demanda y fuentes externas</t>
  </si>
  <si>
    <t>Analizar fuentes de informacion  relacionadas con el mercado laboral</t>
  </si>
  <si>
    <t>Veinte (20) documentos con analisis de información relacionadas con mercado laboral</t>
  </si>
  <si>
    <t>Indicadores Estratégicos</t>
  </si>
  <si>
    <t>Doce (12) reportes de ofertas de empleo vigentes</t>
  </si>
  <si>
    <t>Indicadores PND</t>
  </si>
  <si>
    <t>Generar boletín  oportunidades laborales</t>
  </si>
  <si>
    <t>Elaborar documentos de análisis con fuentes internas.</t>
  </si>
  <si>
    <r>
      <t>Seis (6) documentos</t>
    </r>
    <r>
      <rPr>
        <b/>
        <sz val="12"/>
        <color rgb="FFFF0000"/>
        <rFont val="Arial Narrow"/>
        <family val="2"/>
      </rPr>
      <t xml:space="preserve"> </t>
    </r>
    <r>
      <rPr>
        <b/>
        <sz val="12"/>
        <rFont val="Arial Narrow"/>
        <family val="2"/>
      </rPr>
      <t>con analisis de información de fuentes internas terrritorial</t>
    </r>
  </si>
  <si>
    <t>Cinco (5) documentos poblacionales</t>
  </si>
  <si>
    <t>Elaborar estudio de suficiencia y cobertura del Servicio Público de Empleo</t>
  </si>
  <si>
    <t>Un (1) documento de suficiencia y cobertura</t>
  </si>
  <si>
    <t>Consolidar el Modelo de Seguimiento por Gestión a la Red de Pestadores del SPE</t>
  </si>
  <si>
    <t>Implementar el Modelo de Seguimiento por Gestión a la Red de Pestadores del SPE</t>
  </si>
  <si>
    <t>Orientar a las personas jurídicas en el procedimiento de autorización o renovación</t>
  </si>
  <si>
    <t>Subdirección de Administración y Seguimiento – Grupo de Seguimiento</t>
  </si>
  <si>
    <t>Actos administrativos de  autorizaciones, modificaciones, renovaciones o desistimientos, correspondiente a las solicitudes radicadas.</t>
  </si>
  <si>
    <t xml:space="preserve">Realizar seguimiento a las condiciones técnicas y operativas de los prestadores </t>
  </si>
  <si>
    <t>cien (100) visitas de seguimiento durante la vigencia, de acuerdo con los criterios de priorización establecidos</t>
  </si>
  <si>
    <t>Realizar capacitaciones, talleres,  o Pre-Auditorias en la implementación de la NTC 6175</t>
  </si>
  <si>
    <t>ocho (8) intervenciones representadas en Talleres, o capacitaciones, o acompañamientos, o preauditoria para la implementación de la NTC 6175.</t>
  </si>
  <si>
    <t>Fortalecer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</si>
  <si>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cien (100) Reuniones, o talleres, o conversatorios laborales, o artiuclaciones, o encuentros, o capacitaciones con actores estratégicos: comunidad, empleadores o entes territoriales.</t>
  </si>
  <si>
    <t>Definir el proyecto de actualización NTC 6175</t>
  </si>
  <si>
    <t>Uno (1) Documento propuesta para llevar a las mesas técnicas del ICONTEC de la actualización de la norma versión 2.0</t>
  </si>
  <si>
    <t>PLAN DE AUSTETIDAD Y  GESTIÓN AMBIENTAL 2021</t>
  </si>
  <si>
    <t>Programa para el uso eficiente del agua</t>
  </si>
  <si>
    <t>Disminuir en un 3% el consumo promedio de agua del presente cuatrienio en comparación con el mismo periodo anterior facturado.</t>
  </si>
  <si>
    <t>Realizar el comparativo del consumo de agua actual cada tres meses, con respecto al consumo del año anterior reportado en el recibo del agua.</t>
  </si>
  <si>
    <t>Mantener el consumo promedio per cápita de agua en la Unidad por debajo de 3 Litros por turno de trabajo.</t>
  </si>
  <si>
    <t>Realizar el cálculo per cápita del consumo de agua cada tres meses por turno de trabajo.</t>
  </si>
  <si>
    <t>Verificar que se realicen dos lavados de tanques en el año por la administración del edificio, como los resultados de laboratorio de la calidad del agua del edificio.</t>
  </si>
  <si>
    <t>Validar que se realicen dos lavados de tanques en el año por la administración del edificio.</t>
  </si>
  <si>
    <t>Validar los resultados de laboratorio de la calidad del agua realizados por la administración del edificio de acuerdo con los limites permisibles de la Resolución 2115 del 2007.</t>
  </si>
  <si>
    <t>Realizar campañas educativas en ahorro de agua dentro de la unidad.</t>
  </si>
  <si>
    <t>Se realizarán dos campañas educativas en el año por medio de los canales digitales definidos por el área de comunicaciones en ahorro de agua.</t>
  </si>
  <si>
    <t>Verificar cada semestre que las instalaciones hidráulicas no presenten fugas de agua.</t>
  </si>
  <si>
    <t>Revisar las instalaciones hidráulicas verificando que no se presenten fugas de agua.</t>
  </si>
  <si>
    <t>Programa para el uso eficiente de energía.</t>
  </si>
  <si>
    <t>Disminuir en un 3% el consumo promedio de energía eléctrica del presente cuatrienio en comparación con el mismo periodo anterior facturado.</t>
  </si>
  <si>
    <t>Realizar el comparativo del consumo actual mensual, con respecto al consumo del mismo periodo del año anterior reportado en el recibo de energía.</t>
  </si>
  <si>
    <t>Mensualmente se realizará el cálculo per cápita del consumo de energía eléctrica mensual.</t>
  </si>
  <si>
    <t>Se realizarán tres campañas educativas en el año por medio de los canales digitales definidos por el área de comunicaciones, para el ahorro de energía.</t>
  </si>
  <si>
    <t>Enviar tips mensuales sobre el correcto manejo de los residuos sólidos generados en la Unidad por los diferentes canales de comunicación definidos.</t>
  </si>
  <si>
    <t>Enviar tips mensuales sobre el correcto manejo de los residuos sólidos generados en la unidad.</t>
  </si>
  <si>
    <t>%Cumplimiento =   NumeroSensibilizacionesRealizadas / TotalSencibilizacionesProgramadas * 100</t>
  </si>
  <si>
    <t>Realizar una capacitación anual sobre el manejo integral que se le debe dar a los Residuos Solidos que se generan en la unidad.</t>
  </si>
  <si>
    <t>Realizar una capacitación semestral sobre el manejo integral que se le debe dar a los Residuos Solidos No peligrosos que se generan en la unidad.</t>
  </si>
  <si>
    <t>Realizar 4 mediciones en el año, donde se compare la cantidad de residuos sólidos no peligrosos generados y la cantidad de residuos sólidos aprovechables entregados a la organización de recicladores.</t>
  </si>
  <si>
    <t xml:space="preserve">Calcular en cada trimestre el porcentaje de residuos que se aprovecharon del total de residuos No peligros generados en la Unidad Administrativa del Servicio Público de Empleo.      </t>
  </si>
  <si>
    <t xml:space="preserve">Incrementar en un 3% los residuos aprovechables que genera la Unidad Administrativa Especial del Servicio Público de Empleo con respecto al mismo periodo anterior. </t>
  </si>
  <si>
    <t>Incrementar en un 0,5% los residuos aprovechables que genero la Unidad Administrativa Especial del Servicio Público de Empleo con respecto al año anterior.</t>
  </si>
  <si>
    <t xml:space="preserve">Calcular mensualmente el porcentaje de incremento de los residuos aprovechables con respecto al mismo periodo del año anterior. </t>
  </si>
  <si>
    <t>Disminuir en un 2% entre cada vigencia anual el consumo de hojas de papel en la unidad.</t>
  </si>
  <si>
    <t>Calcular cada semestre el porcentaje de consumo de hojas de papel  con respecto al mismo periodo del año anterior.</t>
  </si>
  <si>
    <t>Gestionar la totalidad de los residuos de origen administrativo (RESPEL, RAEES) que se producen en las instalaciones de la Unidad Administrativa Especial del servicio Público de Empleo - UAESPE, por terceros con licencia ambiental y de conformidad con el marco legal.</t>
  </si>
  <si>
    <t>Cauntificar por mes los Residuos Peligrosos y Residuos Electricos y Electronicos que se generan en la Unidad Administrativa Especial del Servicio Publico de Empleo.</t>
  </si>
  <si>
    <t>Inspeccionar el 100% de las recolecciones, el camion que realiza la recolección de los Residuos Peligrosos y los Residuos Electricos y Electronicos, de acuerdo con la normativa legal vigente.</t>
  </si>
  <si>
    <t>Calcular para el 2021 la media movil de residuos, con el formato correspondiente.</t>
  </si>
  <si>
    <t>Mantener el formato de recepción y despacho del centro de acopio final de RAEE y RESPEL</t>
  </si>
  <si>
    <t>Fomato fr recepción y despacho RESPEL y RAEE</t>
  </si>
  <si>
    <t>Cada vez que se realice el acopio de Residuos en el centro de acopio.</t>
  </si>
  <si>
    <t>Calcular para el 2021 el indicador de destinación, con el formato correspondiente.</t>
  </si>
  <si>
    <t>Capacitar al personal que participa en la recolección, transporte, acopio y disposición final de los RAEE y RESPEL, para la correcta manipulación de los residuos en cada etapa.</t>
  </si>
  <si>
    <t>%Cumplimiento =  (NumeroActividadesRealizadas / TotalActividadesProgramadas) * 100</t>
  </si>
  <si>
    <t>Concientizar a los funcionarios y colaboradores de la Unidad en la correcta disposición de los RESPEL y RAEE que se producen en la Unidad y en los hogares de los funcionarios.</t>
  </si>
  <si>
    <t>Realizar una capacitación  sobre la correcta disposición de los RESPEL y RAEE que se producen en la Unidad y en los hogares de los funcionarios.</t>
  </si>
  <si>
    <t xml:space="preserve">Generar un screen en los computadores de la Unidad que permita recordar a los funcionarios, la forma correcta de segregar y reciclar los residuos generados. </t>
  </si>
  <si>
    <t>Screen generado</t>
  </si>
  <si>
    <t xml:space="preserve">Adquirir un kit de derrames para el centro de acopio final de RAEE y RESPEL de la UAESPE </t>
  </si>
  <si>
    <t>%Cumplimiento =   NumeroActividadesRealizadas / TotalActividadesProgramadas * 100</t>
  </si>
  <si>
    <t>Formular, actualizar e implementar el programa de compras verdes</t>
  </si>
  <si>
    <t>Actualizar el programa de compras verdes.</t>
  </si>
  <si>
    <t>Programa de compras verdes actualizado</t>
  </si>
  <si>
    <t>Implementar en un 80% el manual de compras verdes dentro de los procesos contractuales de la unidad.</t>
  </si>
  <si>
    <t>Implementar en un 50% el manual de compras verdes dentro de los procesos contractuales de la unidad.</t>
  </si>
  <si>
    <t>Cada semestre es responsabilidad de la Coordinación Administrativa verificar que el parque automotor alquilado por la unidad se encuentre al día con la revisión técnico-mecánica y de emisiones.</t>
  </si>
  <si>
    <t>Realizar seguimiento cada semestre a las fuentes móviles de emisiones de la unidad, por medio del certificado de la revisión técnico mecánica y de gases correspondiente:</t>
  </si>
  <si>
    <t>Realizar campañas educativas que incentiven prácticas de transporte sostenible y incentivar el uso de la bicicleta, de acuerdo con la Resolución interna 051 de 2019.</t>
  </si>
  <si>
    <t>Enviar cada cuatro meses tips para incentivar el uso de la bicicleta en los funcionarios de la Unidad como medio de transporte limpio y ambientalmente sostenible:</t>
  </si>
  <si>
    <t>Plan de Análisis y Tratamiento de Riesgos de Seguridad y Privacidad de la Información</t>
  </si>
  <si>
    <t>Evaluar y realizar ajustes al Procedimiento de análisis, valoración y tratamiento de riesgos de SI</t>
  </si>
  <si>
    <t>Analizar y ajustar con metodología</t>
  </si>
  <si>
    <t>Procedimiento de análisis, valoración y tratamiento de riesgos de SI</t>
  </si>
  <si>
    <t>Evaluar y realizar los ajustes a Anexo 1. Formato del registro de riesgos de seguridad de la información.</t>
  </si>
  <si>
    <t xml:space="preserve">Analizar y ajustar con metodología - General instrumento para clasificar los riesgos </t>
  </si>
  <si>
    <t xml:space="preserve">Formato para clasificar los riesgos </t>
  </si>
  <si>
    <t>Desarrollar metodología para análisis de riesgos</t>
  </si>
  <si>
    <t>Incluye: General el procedimiento de gestión de riesgos de la información, Generar el instrumento para la clasificación de riesgos, Disponer el instrumento para la clasificación de riesgos.</t>
  </si>
  <si>
    <t>Metodología para el análisis de riesgos</t>
  </si>
  <si>
    <t>Aprobación metodología para análisis de riesgos</t>
  </si>
  <si>
    <t>Aprobar la documentación: General el procedimiento de gestión de riesgos de la información, Generar el instrumento para la clasificación de riesgos, Disponer el instrumento para la clasificación de riesgos.</t>
  </si>
  <si>
    <t>Capacitar a la Dirección General en la metodología para análisis de riesgos</t>
  </si>
  <si>
    <t>Capacitar a la Secretaria General en la metodología para análisis de riesgos</t>
  </si>
  <si>
    <t>Capacitar a la Subdirección de Administración y Seguimiento en la metodología para análisis de riesgos</t>
  </si>
  <si>
    <t>Capacitar a la Subdirección de Promoción en la metodología para análisis de riesgos</t>
  </si>
  <si>
    <t>Capacitar a la Subdirección de Desarrollo y Tecnología en la metodología para análisis de riesgos</t>
  </si>
  <si>
    <t xml:space="preserve">Designar al responsable de la clasificación para el análisis del riesgo por cada dependencia, concertar el alcance de la clasificación del análisis del riesgo de la dependencia. </t>
  </si>
  <si>
    <t xml:space="preserve">Dirección General. </t>
  </si>
  <si>
    <t xml:space="preserve">Realizar análisis y tratamiento de riesgos por parte de Dirección General siguiendo el instrumento electrónico elaborado tomando como base la clasificación de activos realizada. </t>
  </si>
  <si>
    <t>Los riesgos de la dependencia deberán estar registrados y analizados en el instrumento para tal fin</t>
  </si>
  <si>
    <t>Documento del análisis y tratamiento de riesgos</t>
  </si>
  <si>
    <t xml:space="preserve">Realizar análisis y tratamiento de riesgos por parte de Secretaria General siguiendo el instrumento electrónico elaborado tomando como base la clasificación de activos realizada. </t>
  </si>
  <si>
    <t xml:space="preserve">Realizar análisis y tratamiento de riesgos por parte de Subdirección de Administración y Seguimiento siguiendo el instrumento electrónico elaborado tomando como base la clasificación de activos realizada. </t>
  </si>
  <si>
    <t xml:space="preserve">Realizar análisis y tratamiento de riesgos por parte de Subdirección de Promoción siguiendo el instrumento electrónico elaborado tomando como base la clasificación de activos realizada. </t>
  </si>
  <si>
    <t xml:space="preserve">Realizar análisis y tratamiento de riesgos por parte de Subdirección de Desarrollo y Tecnología siguiendo el instrumento electrónico elaborado tomando como base la clasificación de activos realizada. </t>
  </si>
  <si>
    <t xml:space="preserve">Revisar el instrumento de análisis y tratamiento de riesgos. </t>
  </si>
  <si>
    <t>Descargar el instrumento de clasificación de activos</t>
  </si>
  <si>
    <t>04/11/202, 18/11/2021</t>
  </si>
  <si>
    <t>Enviar el avance reportado en el instrumento de análisis y tratamiento de riesgos</t>
  </si>
  <si>
    <t>05/11/202, 19/11/2021</t>
  </si>
  <si>
    <t xml:space="preserve">EL PLAN ESTRATÉGICO DE TECNOLOGÍAS DE LA INFORMACIÓN Y LAS COMUNICACIONES LO PODRAN REVISAR EN EL LINK: </t>
  </si>
  <si>
    <t>https://www.serviciodeempleo.gov.co/transparencia-e-informacion/planeacion/politicas-lineamientos-y-manuales/plan-estrategico-de-tecnologias-de-informacion</t>
  </si>
  <si>
    <t xml:space="preserve">Autorización de personas jurídicas y naturales, nacionales o internacionales, para el desarrollo de asesorías técnicas y alianzas a los prestadores del servicio público de empleo,
</t>
  </si>
  <si>
    <t>Inscripción de trámite</t>
  </si>
  <si>
    <t>2. Elaborar propuesta de procesos y procedimiento para incoporar nuevo trámite de la Unidad del SPE en SUIT en los términos del parágrafo 2 del artículo 195 del PND</t>
  </si>
  <si>
    <t>El trámite no se encuentra inscrito en el SUIT</t>
  </si>
  <si>
    <t>N/A</t>
  </si>
  <si>
    <r>
      <t xml:space="preserve">Se relaciona con el  indicadorestratégico: </t>
    </r>
    <r>
      <rPr>
        <b/>
        <sz val="12"/>
        <color theme="1"/>
        <rFont val="Arial Narrow"/>
        <family val="2"/>
      </rPr>
      <t>Asistencia técnica integral y diferenciada a la red de prestadores del SPE.</t>
    </r>
  </si>
  <si>
    <r>
      <t xml:space="preserve">1.2 Elaborar hojas de ruta territorial para al menos el 70% (23) de los departamentos    </t>
    </r>
    <r>
      <rPr>
        <b/>
        <sz val="12"/>
        <color theme="1"/>
        <rFont val="Arial Narrow"/>
        <family val="2"/>
      </rPr>
      <t xml:space="preserve"> </t>
    </r>
  </si>
  <si>
    <r>
      <t xml:space="preserve">Se relaciona con el indicadorestratégico: </t>
    </r>
    <r>
      <rPr>
        <b/>
        <sz val="12"/>
        <color theme="1"/>
        <rFont val="Arial Narrow"/>
        <family val="2"/>
      </rPr>
      <t>Asistencia técnica integral y diferenciada a la red de prestadores del SPE.</t>
    </r>
  </si>
  <si>
    <r>
      <t xml:space="preserve">1.4 Implementar la Hoja de Ruta Territorial - HRT para al menos 70% (23) de los departamentos    </t>
    </r>
    <r>
      <rPr>
        <b/>
        <sz val="12"/>
        <color theme="1"/>
        <rFont val="Arial Narrow"/>
        <family val="2"/>
      </rPr>
      <t xml:space="preserve"> </t>
    </r>
  </si>
  <si>
    <r>
      <t xml:space="preserve">Se relaciona con el  indicador estratégico: </t>
    </r>
    <r>
      <rPr>
        <b/>
        <sz val="12"/>
        <color theme="1"/>
        <rFont val="Arial Narrow"/>
        <family val="2"/>
      </rPr>
      <t>Asistencia técnica integral y diferenciada a la red de prestadores del SPE.</t>
    </r>
  </si>
  <si>
    <r>
      <t xml:space="preserve">4.1 Elaborar ajustes  a la guía ruta de empleabilidad dirigida a personas en situación de pobreza y pobreza extrema    </t>
    </r>
    <r>
      <rPr>
        <b/>
        <sz val="12"/>
        <color theme="1"/>
        <rFont val="Arial Narrow"/>
        <family val="2"/>
      </rPr>
      <t xml:space="preserve"> </t>
    </r>
  </si>
  <si>
    <r>
      <t xml:space="preserve">4.2 Validar con Prosperidad Social y socializar a la red de prestadores la guía ruta de empleabilidad dirigida a personas en situación de pobreza y pobreza extrema    </t>
    </r>
    <r>
      <rPr>
        <b/>
        <sz val="12"/>
        <color theme="1"/>
        <rFont val="Arial Narrow"/>
        <family val="2"/>
      </rPr>
      <t xml:space="preserve"> </t>
    </r>
  </si>
  <si>
    <r>
      <t xml:space="preserve">un Informe presentado en el tercer y cuarto trimestre de Gestión y Resultados del desarrollo del proyecto de integración regional de  los servicios públicos de empleo                </t>
    </r>
    <r>
      <rPr>
        <b/>
        <sz val="12"/>
        <color theme="1"/>
        <rFont val="Arial Narrow"/>
        <family val="2"/>
      </rPr>
      <t xml:space="preserve"> </t>
    </r>
  </si>
  <si>
    <r>
      <t xml:space="preserve">Se relaciona con el indicador estratégico: </t>
    </r>
    <r>
      <rPr>
        <b/>
        <sz val="12"/>
        <color theme="1"/>
        <rFont val="Arial Narrow"/>
        <family val="2"/>
      </rPr>
      <t>Integración regional de los servicios públicos de empleo de los países del Acuerdo de Quito</t>
    </r>
  </si>
  <si>
    <r>
      <t xml:space="preserve">5.2 Articular las mesas de carácter estratégico y técnico entre la Unidad del SPE, el Ministerio de Trabajo de Ecuador y otros actores involucrados, para ejecutar las fases de planeación y ejecución de la bolsa de vacantes         </t>
    </r>
    <r>
      <rPr>
        <b/>
        <sz val="12"/>
        <color theme="1"/>
        <rFont val="Arial Narrow"/>
        <family val="2"/>
      </rPr>
      <t xml:space="preserve"> </t>
    </r>
  </si>
  <si>
    <r>
      <t xml:space="preserve">Documento que compile las ayudas de memoria de las mesas técnicas y estratégicas efectuadas para desarrollar las fases de la Bolsa de Vacantes entre Colombia y Ecuador     </t>
    </r>
    <r>
      <rPr>
        <b/>
        <sz val="12"/>
        <color theme="1"/>
        <rFont val="Arial Narrow"/>
        <family val="2"/>
      </rPr>
      <t xml:space="preserve"> </t>
    </r>
  </si>
  <si>
    <r>
      <t xml:space="preserve">6.2 Socializar e implementar  la estrategia con la red de prestadores.     </t>
    </r>
    <r>
      <rPr>
        <b/>
        <sz val="12"/>
        <color theme="1"/>
        <rFont val="Arial Narrow"/>
        <family val="2"/>
      </rPr>
      <t xml:space="preserve"> </t>
    </r>
  </si>
  <si>
    <r>
      <t xml:space="preserve">
Informe trimestral de avance y resultado del diseño e implementación de la estrategia (Documentos, actas, etc).
</t>
    </r>
    <r>
      <rPr>
        <b/>
        <sz val="12"/>
        <color theme="1"/>
        <rFont val="Arial Narrow"/>
        <family val="2"/>
      </rPr>
      <t xml:space="preserve"> </t>
    </r>
  </si>
  <si>
    <t>9. Diseño e implementación de acciones relacionadas con la aplicación del Artículo 195 de la Ley 1955 de 2019 y/o su Decreto Reglamentario</t>
  </si>
  <si>
    <t xml:space="preserve">
9.1 Proponer las actividades y acciones de responsabilidad de la Subdirección de Promoción en relación con la definición de los servicios especializados, asesorias técnicas y alianzas de los prestadores. </t>
  </si>
  <si>
    <t xml:space="preserve">Documento con la propuesta de acciones de responsabilidad de la Subdirección de Promoción en relación con la definición de los servicios especializados, asesorias técnicas y alianzas de los prestadores. </t>
  </si>
  <si>
    <t xml:space="preserve">
9.2 Proponer el alcance de los posibles servicios especializados para la inclusión laboral con enfoque de cierre de brechas para población vulnerable de difícil colocación</t>
  </si>
  <si>
    <t>Documento con la propuesta del alcance de los posibles servicios especializados para la inclusión laboral con enfoque de cierre de brechas para población vulnerable de difícil colocación</t>
  </si>
  <si>
    <t>9.3 Proponer el alcance y definición de las alianzas y asesorias técnicas que podrán realizar o recibir  los prestadores del servicio público de empleo.</t>
  </si>
  <si>
    <t xml:space="preserve">Documento con la propuesta de alcance y definición de las alianzas y asesorias técnicas que podrán realizar o recibir  los prestadores del servicio público de empleo.
</t>
  </si>
  <si>
    <t xml:space="preserve">
Documento con la propuesta de materialización de alianzas y asesorias técnicas que podrán suscribir los prestadores del Servicio Público de Empleo y  sugerencias a tenerse en cuenta en su porceso de autorización, en el marco de las competencias y alcances de la Subdirección de Promoción.
</t>
  </si>
  <si>
    <r>
      <t xml:space="preserve">Se relaciona con el Indicador estrategico: </t>
    </r>
    <r>
      <rPr>
        <b/>
        <sz val="12"/>
        <color theme="1"/>
        <rFont val="Arial Narrow"/>
        <family val="2"/>
      </rPr>
      <t>Promoción y relacionamiento para un grupo o gremio economico</t>
    </r>
  </si>
  <si>
    <t>Documento de la Estrategia de Comunicación Digital de la Unidad 2021, Documento de seguimiento a la aplicación de la Estrategia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</si>
</sst>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3" formatCode="_-* #,##0.00_-;\-* #,##0.00_-;_-* &quot;-&quot;??_-;_-@_-"/>
    <numFmt numFmtId="164" formatCode="_-* #,##0.00\ _€_-;\-* #,##0.00\ _€_-;_-* &quot;-&quot;??\ _€_-;_-@_-"/>
    <numFmt numFmtId="165" formatCode="#,###\ &quot;COP&quot;"/>
    <numFmt numFmtId="166" formatCode="#,##0.00\ \€"/>
    <numFmt numFmtId="167" formatCode="_-[$$-240A]\ * #,##0.00_-;\-[$$-240A]\ * #,##0.00_-;_-[$$-240A]\ * &quot;-&quot;??_-;_-@_-"/>
    <numFmt numFmtId="168" formatCode="_-&quot;$&quot;* #,##0_-;\-&quot;$&quot;* #,##0_-;_-&quot;$&quot;* &quot;-&quot;_-;_-@_-"/>
    <numFmt numFmtId="169" formatCode="_-* #,##0\ _€_-;\-* #,##0\ _€_-;_-* &quot;-&quot;??\ _€_-;_-@"/>
    <numFmt numFmtId="170" formatCode="_-&quot;$&quot;\ * #,##0_-;\-&quot;$&quot;\ * #,##0_-;_-&quot;$&quot;\ * &quot;-&quot;_-;_-@"/>
    <numFmt numFmtId="171" formatCode="_-* #,##0_-;\-* #,##0_-;_-* &quot;-&quot;_-;_-@"/>
    <numFmt numFmtId="172" formatCode="_-* #,##0_-;\-* #,##0_-;_-* &quot;-&quot;??_-;_-@_-"/>
    <numFmt numFmtId="173" formatCode="0.0%"/>
    <numFmt numFmtId="174" formatCode="[$$-240A]#,##0;[Red][$$-240A]#,##0"/>
  </numFmts>
  <fonts count="72" x14ac:knownFonts="1">
    <font>
      <sz val="11"/>
      <color theme="1"/>
      <name val="Calibri"/>
      <family val="2"/>
      <scheme val="minor"/>
    </font>
    <font>
      <sz val="11"/>
      <color theme="1"/>
      <name val="Calibri"/>
      <family val="2"/>
      <scheme val="minor"/>
    </font>
    <font>
      <sz val="11"/>
      <color theme="1"/>
      <name val="Arial Narrow"/>
      <family val="2"/>
    </font>
    <font>
      <b/>
      <sz val="18"/>
      <color theme="1"/>
      <name val="Arial Narrow"/>
      <family val="2"/>
    </font>
    <font>
      <b/>
      <sz val="16"/>
      <color theme="1"/>
      <name val="Arial Narrow"/>
      <family val="2"/>
    </font>
    <font>
      <b/>
      <sz val="11"/>
      <color theme="1"/>
      <name val="Arial Narrow"/>
      <family val="2"/>
    </font>
    <font>
      <b/>
      <sz val="10"/>
      <color theme="1"/>
      <name val="Arial Narrow"/>
      <family val="2"/>
    </font>
    <font>
      <sz val="11"/>
      <name val="Arial Narrow"/>
      <family val="2"/>
    </font>
    <font>
      <u/>
      <sz val="11"/>
      <color theme="10"/>
      <name val="Calibri"/>
      <family val="2"/>
      <scheme val="minor"/>
    </font>
    <font>
      <b/>
      <sz val="10"/>
      <name val="Verdana"/>
      <family val="2"/>
    </font>
    <font>
      <sz val="10"/>
      <name val="Arial"/>
      <family val="2"/>
    </font>
    <font>
      <u/>
      <sz val="10"/>
      <color theme="10"/>
      <name val="Arial"/>
      <family val="2"/>
    </font>
    <font>
      <b/>
      <sz val="11"/>
      <color theme="1"/>
      <name val="Calibri"/>
      <family val="2"/>
      <scheme val="minor"/>
    </font>
    <font>
      <b/>
      <sz val="20"/>
      <color theme="1"/>
      <name val="Arial Narrow"/>
      <family val="2"/>
    </font>
    <font>
      <b/>
      <sz val="12"/>
      <color theme="1"/>
      <name val="Arial Narrow"/>
      <family val="2"/>
    </font>
    <font>
      <sz val="12"/>
      <color theme="1"/>
      <name val="Arial Narrow"/>
      <family val="2"/>
    </font>
    <font>
      <sz val="12"/>
      <name val="Arial Narrow"/>
      <family val="2"/>
    </font>
    <font>
      <b/>
      <sz val="11"/>
      <name val="Arial Narrow"/>
      <family val="2"/>
    </font>
    <font>
      <u/>
      <sz val="11"/>
      <color theme="10"/>
      <name val="Arial Narrow"/>
      <family val="2"/>
    </font>
    <font>
      <sz val="10"/>
      <color theme="1"/>
      <name val="Arial"/>
      <family val="2"/>
    </font>
    <font>
      <sz val="10"/>
      <color theme="1"/>
      <name val="Verdana"/>
      <family val="2"/>
    </font>
    <font>
      <b/>
      <sz val="10"/>
      <color theme="1"/>
      <name val="Verdana"/>
      <family val="2"/>
    </font>
    <font>
      <b/>
      <sz val="14"/>
      <color theme="1"/>
      <name val="Verdana"/>
      <family val="2"/>
    </font>
    <font>
      <b/>
      <sz val="12"/>
      <name val="Arial Narrow"/>
      <family val="2"/>
    </font>
    <font>
      <sz val="9"/>
      <color theme="1"/>
      <name val="Arial Narrow"/>
      <family val="2"/>
    </font>
    <font>
      <sz val="14"/>
      <color theme="1"/>
      <name val="Arial Narrow"/>
      <family val="2"/>
    </font>
    <font>
      <b/>
      <sz val="14"/>
      <color theme="1"/>
      <name val="Arial Narrow"/>
      <family val="2"/>
    </font>
    <font>
      <sz val="11"/>
      <name val="Calibri"/>
      <family val="2"/>
      <scheme val="minor"/>
    </font>
    <font>
      <b/>
      <sz val="12"/>
      <color theme="0"/>
      <name val="Arial Narrow"/>
      <family val="2"/>
    </font>
    <font>
      <sz val="12"/>
      <name val="Candara"/>
      <family val="2"/>
    </font>
    <font>
      <b/>
      <sz val="12"/>
      <name val="Candara"/>
      <family val="2"/>
    </font>
    <font>
      <b/>
      <sz val="16"/>
      <name val="Candara"/>
      <family val="2"/>
    </font>
    <font>
      <b/>
      <sz val="9"/>
      <name val="Candara"/>
      <family val="2"/>
    </font>
    <font>
      <b/>
      <sz val="26"/>
      <name val="Candara"/>
      <family val="2"/>
    </font>
    <font>
      <b/>
      <sz val="11"/>
      <name val="Candara"/>
      <family val="2"/>
    </font>
    <font>
      <sz val="12"/>
      <color rgb="FFFF0000"/>
      <name val="Candara"/>
      <family val="2"/>
    </font>
    <font>
      <sz val="11"/>
      <name val="Candara"/>
      <family val="2"/>
    </font>
    <font>
      <sz val="12"/>
      <color theme="1"/>
      <name val="Candara"/>
      <family val="2"/>
    </font>
    <font>
      <b/>
      <sz val="14"/>
      <name val="Candara"/>
      <family val="2"/>
    </font>
    <font>
      <sz val="14"/>
      <name val="Candara"/>
      <family val="2"/>
    </font>
    <font>
      <sz val="10"/>
      <color theme="1"/>
      <name val="Arial Narrow"/>
      <family val="2"/>
    </font>
    <font>
      <b/>
      <sz val="12"/>
      <color theme="1"/>
      <name val="Arial"/>
      <family val="2"/>
    </font>
    <font>
      <b/>
      <sz val="12"/>
      <color rgb="FF000000"/>
      <name val="Arial"/>
      <family val="2"/>
    </font>
    <font>
      <sz val="12"/>
      <color rgb="FF000000"/>
      <name val="Arial"/>
      <family val="2"/>
    </font>
    <font>
      <sz val="12"/>
      <color theme="1"/>
      <name val="Arial"/>
      <family val="2"/>
    </font>
    <font>
      <sz val="10"/>
      <color rgb="FF000000"/>
      <name val="Arial Narrow"/>
      <family val="2"/>
    </font>
    <font>
      <sz val="11"/>
      <color rgb="FF000000"/>
      <name val="Arial Narrow"/>
      <family val="2"/>
    </font>
    <font>
      <sz val="11"/>
      <color theme="0"/>
      <name val="Arial Narrow"/>
      <family val="2"/>
    </font>
    <font>
      <b/>
      <sz val="17"/>
      <color theme="1"/>
      <name val="Arial Narrow"/>
      <family val="2"/>
    </font>
    <font>
      <b/>
      <sz val="24"/>
      <color theme="1"/>
      <name val="Arial Narrow"/>
      <family val="2"/>
    </font>
    <font>
      <sz val="12"/>
      <color theme="1"/>
      <name val="Calibri"/>
      <family val="2"/>
      <scheme val="minor"/>
    </font>
    <font>
      <sz val="11"/>
      <color rgb="FFFF0000"/>
      <name val="Calibri"/>
      <family val="2"/>
      <scheme val="minor"/>
    </font>
    <font>
      <b/>
      <sz val="11"/>
      <color theme="0"/>
      <name val="Arial Narrow"/>
      <family val="2"/>
    </font>
    <font>
      <b/>
      <sz val="10"/>
      <name val="Verdana"/>
      <family val="2"/>
    </font>
    <font>
      <sz val="10"/>
      <name val="Arial"/>
      <family val="2"/>
    </font>
    <font>
      <sz val="10"/>
      <name val="Arial Narrow"/>
      <family val="2"/>
    </font>
    <font>
      <sz val="10"/>
      <color rgb="FF000000"/>
      <name val="Arial Narrow"/>
      <family val="2"/>
    </font>
    <font>
      <u/>
      <sz val="10"/>
      <color rgb="FF0000FF"/>
      <name val="Arial"/>
      <family val="2"/>
    </font>
    <font>
      <u/>
      <sz val="10"/>
      <color rgb="FF0000FF"/>
      <name val="Arial Narrow"/>
      <family val="2"/>
    </font>
    <font>
      <u/>
      <sz val="11"/>
      <color rgb="FF0000FF"/>
      <name val="Calibri"/>
      <family val="2"/>
    </font>
    <font>
      <b/>
      <sz val="14"/>
      <color theme="0"/>
      <name val="Arial Narrow"/>
      <family val="2"/>
    </font>
    <font>
      <b/>
      <sz val="10"/>
      <color rgb="FFFFFFFF"/>
      <name val="Arial Narrow"/>
      <family val="2"/>
    </font>
    <font>
      <b/>
      <sz val="12"/>
      <color rgb="FF000000"/>
      <name val="Arial Narrow"/>
      <family val="2"/>
    </font>
    <font>
      <b/>
      <sz val="11"/>
      <color rgb="FF000000"/>
      <name val="Arial Narrow"/>
      <family val="2"/>
    </font>
    <font>
      <b/>
      <sz val="14"/>
      <color theme="1"/>
      <name val="Calibri"/>
      <family val="2"/>
      <scheme val="minor"/>
    </font>
    <font>
      <b/>
      <sz val="11"/>
      <name val="Calibri"/>
      <family val="2"/>
      <scheme val="minor"/>
    </font>
    <font>
      <sz val="10"/>
      <name val="Candara"/>
      <family val="2"/>
    </font>
    <font>
      <b/>
      <sz val="18"/>
      <color theme="1"/>
      <name val="Calibri"/>
      <family val="2"/>
      <scheme val="minor"/>
    </font>
    <font>
      <b/>
      <sz val="20"/>
      <color theme="1"/>
      <name val="Calibri"/>
      <family val="2"/>
      <scheme val="minor"/>
    </font>
    <font>
      <sz val="12"/>
      <color rgb="FF000000"/>
      <name val="Arial Narrow"/>
      <family val="2"/>
    </font>
    <font>
      <sz val="20"/>
      <color theme="1"/>
      <name val="Arial Narrow"/>
      <family val="2"/>
    </font>
    <font>
      <b/>
      <sz val="12"/>
      <color rgb="FFFF0000"/>
      <name val="Arial Narrow"/>
      <family val="2"/>
    </font>
  </fonts>
  <fills count="36">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DAEEF3"/>
        <bgColor indexed="64"/>
      </patternFill>
    </fill>
    <fill>
      <patternFill patternType="solid">
        <fgColor rgb="FFDDD9C4"/>
        <bgColor indexed="64"/>
      </patternFill>
    </fill>
    <fill>
      <patternFill patternType="solid">
        <fgColor theme="0"/>
        <bgColor rgb="FF000000"/>
      </patternFill>
    </fill>
    <fill>
      <patternFill patternType="solid">
        <fgColor theme="1" tint="0.249977111117893"/>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indexed="65"/>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theme="5"/>
        <bgColor indexed="64"/>
      </patternFill>
    </fill>
    <fill>
      <patternFill patternType="solid">
        <fgColor rgb="FF808080"/>
        <bgColor rgb="FF808080"/>
      </patternFill>
    </fill>
    <fill>
      <patternFill patternType="solid">
        <fgColor rgb="FFFFFFFF"/>
        <bgColor rgb="FFFFFFFF"/>
      </patternFill>
    </fill>
    <fill>
      <patternFill patternType="solid">
        <fgColor rgb="FFDBE5F1"/>
        <bgColor rgb="FFDBE5F1"/>
      </patternFill>
    </fill>
    <fill>
      <patternFill patternType="solid">
        <fgColor theme="0"/>
        <bgColor rgb="FFFFFF00"/>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0"/>
        <bgColor theme="0"/>
      </patternFill>
    </fill>
  </fills>
  <borders count="8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auto="1"/>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auto="1"/>
      </right>
      <top/>
      <bottom/>
      <diagonal/>
    </border>
    <border>
      <left style="medium">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bottom/>
      <diagonal/>
    </border>
    <border>
      <left/>
      <right style="thin">
        <color theme="1"/>
      </right>
      <top style="thin">
        <color theme="1"/>
      </top>
      <bottom/>
      <diagonal/>
    </border>
    <border>
      <left style="thin">
        <color indexed="64"/>
      </left>
      <right style="thin">
        <color theme="1"/>
      </right>
      <top style="thin">
        <color theme="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66">
    <xf numFmtId="0" fontId="0" fillId="0" borderId="0"/>
    <xf numFmtId="0" fontId="8" fillId="0" borderId="0" applyNumberFormat="0" applyFill="0" applyBorder="0" applyAlignment="0" applyProtection="0"/>
    <xf numFmtId="0" fontId="9" fillId="3" borderId="9">
      <alignment horizontal="left" vertical="center" wrapText="1"/>
    </xf>
    <xf numFmtId="0" fontId="10" fillId="0" borderId="0"/>
    <xf numFmtId="0" fontId="9" fillId="4" borderId="0">
      <alignment horizontal="center" vertical="center"/>
    </xf>
    <xf numFmtId="164" fontId="10" fillId="0" borderId="0" applyFont="0" applyFill="0" applyBorder="0" applyAlignment="0" applyProtection="0"/>
    <xf numFmtId="164" fontId="10" fillId="0" borderId="0" applyFont="0" applyFill="0" applyBorder="0" applyAlignment="0" applyProtection="0"/>
    <xf numFmtId="42" fontId="1" fillId="0" borderId="0" applyFont="0" applyFill="0" applyBorder="0" applyAlignment="0" applyProtection="0"/>
    <xf numFmtId="0" fontId="11"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8"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9" fillId="0" borderId="0"/>
    <xf numFmtId="9" fontId="19" fillId="0" borderId="0" applyFont="0" applyFill="0" applyBorder="0" applyAlignment="0" applyProtection="0"/>
    <xf numFmtId="165"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0" fontId="22" fillId="3" borderId="9" applyNumberFormat="0" applyProtection="0">
      <alignment horizontal="left" vertical="center"/>
    </xf>
    <xf numFmtId="0" fontId="21" fillId="4" borderId="0" applyNumberFormat="0" applyBorder="0" applyProtection="0">
      <alignment horizontal="center" vertical="center"/>
    </xf>
    <xf numFmtId="0" fontId="21" fillId="7" borderId="0" applyNumberFormat="0" applyBorder="0" applyProtection="0">
      <alignment horizontal="center" vertical="center"/>
    </xf>
    <xf numFmtId="0" fontId="21" fillId="3" borderId="0" applyNumberFormat="0" applyBorder="0" applyProtection="0">
      <alignment horizontal="center" vertical="center" wrapText="1"/>
    </xf>
    <xf numFmtId="0" fontId="21" fillId="3" borderId="0" applyNumberFormat="0" applyBorder="0" applyProtection="0">
      <alignment horizontal="right" vertical="center" wrapText="1"/>
    </xf>
    <xf numFmtId="0" fontId="21" fillId="8" borderId="0" applyNumberFormat="0" applyBorder="0" applyProtection="0">
      <alignment horizontal="center" vertical="center" wrapText="1"/>
    </xf>
    <xf numFmtId="0" fontId="20" fillId="8" borderId="0" applyNumberFormat="0" applyBorder="0" applyProtection="0">
      <alignment horizontal="right" vertical="center" wrapText="1"/>
    </xf>
    <xf numFmtId="49" fontId="20" fillId="0" borderId="0" applyFill="0" applyBorder="0" applyProtection="0">
      <alignment horizontal="left" vertical="center"/>
    </xf>
    <xf numFmtId="0" fontId="21" fillId="0" borderId="0" applyNumberFormat="0" applyFill="0" applyBorder="0" applyProtection="0">
      <alignment horizontal="left" vertical="center"/>
    </xf>
    <xf numFmtId="0" fontId="21" fillId="0" borderId="0" applyNumberFormat="0" applyFill="0" applyBorder="0" applyProtection="0">
      <alignment horizontal="right" vertical="center"/>
    </xf>
    <xf numFmtId="166" fontId="20" fillId="0" borderId="0" applyFill="0" applyBorder="0" applyProtection="0">
      <alignment horizontal="right" vertical="center"/>
    </xf>
    <xf numFmtId="14" fontId="20" fillId="0" borderId="0" applyFill="0" applyBorder="0" applyProtection="0">
      <alignment horizontal="right" vertical="center"/>
    </xf>
    <xf numFmtId="22" fontId="20" fillId="0" borderId="0" applyFill="0" applyBorder="0" applyProtection="0">
      <alignment horizontal="right" vertical="center"/>
    </xf>
    <xf numFmtId="3" fontId="20" fillId="0" borderId="0" applyFill="0" applyBorder="0" applyProtection="0">
      <alignment horizontal="right" vertical="center"/>
    </xf>
    <xf numFmtId="4" fontId="20" fillId="0" borderId="0" applyFill="0" applyBorder="0" applyProtection="0">
      <alignment horizontal="right" vertical="center"/>
    </xf>
    <xf numFmtId="0" fontId="20" fillId="0" borderId="9" applyNumberFormat="0" applyFill="0" applyProtection="0">
      <alignment horizontal="left" vertical="center"/>
    </xf>
    <xf numFmtId="166" fontId="20" fillId="0" borderId="9" applyFill="0" applyProtection="0">
      <alignment horizontal="right" vertical="center"/>
    </xf>
    <xf numFmtId="3" fontId="20" fillId="0" borderId="9" applyFill="0" applyProtection="0">
      <alignment horizontal="right" vertical="center"/>
    </xf>
    <xf numFmtId="4" fontId="20" fillId="0" borderId="9" applyFill="0" applyProtection="0">
      <alignment horizontal="right" vertical="center"/>
    </xf>
    <xf numFmtId="0" fontId="19" fillId="0" borderId="9" applyNumberFormat="0" applyFont="0" applyFill="0" applyAlignment="0" applyProtection="0"/>
    <xf numFmtId="168"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33">
    <xf numFmtId="0" fontId="0" fillId="0" borderId="0" xfId="0"/>
    <xf numFmtId="0" fontId="0" fillId="2" borderId="0" xfId="0" applyFill="1"/>
    <xf numFmtId="0" fontId="2" fillId="0" borderId="0" xfId="0" applyFont="1"/>
    <xf numFmtId="0" fontId="0" fillId="2" borderId="14" xfId="0" applyFill="1" applyBorder="1"/>
    <xf numFmtId="0" fontId="0" fillId="0" borderId="0" xfId="0" applyAlignment="1">
      <alignment horizontal="center"/>
    </xf>
    <xf numFmtId="0" fontId="0" fillId="0" borderId="0" xfId="0" applyAlignment="1">
      <alignment wrapText="1"/>
    </xf>
    <xf numFmtId="0" fontId="2" fillId="0" borderId="9" xfId="0" applyFont="1" applyBorder="1" applyAlignment="1">
      <alignment horizontal="justify" vertical="center" wrapText="1"/>
    </xf>
    <xf numFmtId="0" fontId="0" fillId="2" borderId="0" xfId="0" applyFill="1" applyBorder="1"/>
    <xf numFmtId="0" fontId="0" fillId="2" borderId="16" xfId="0" applyFill="1" applyBorder="1"/>
    <xf numFmtId="0" fontId="0" fillId="2" borderId="17" xfId="0" applyFill="1" applyBorder="1"/>
    <xf numFmtId="0" fontId="0" fillId="0" borderId="0" xfId="0" applyBorder="1" applyAlignment="1">
      <alignment vertical="center"/>
    </xf>
    <xf numFmtId="0" fontId="0" fillId="2" borderId="2" xfId="0" applyFill="1" applyBorder="1"/>
    <xf numFmtId="0" fontId="0" fillId="2" borderId="32" xfId="0" applyFill="1" applyBorder="1"/>
    <xf numFmtId="0" fontId="2" fillId="0" borderId="9" xfId="0" applyFont="1" applyBorder="1"/>
    <xf numFmtId="0" fontId="0" fillId="0" borderId="0" xfId="0"/>
    <xf numFmtId="0" fontId="15" fillId="2" borderId="0" xfId="0" applyFont="1" applyFill="1"/>
    <xf numFmtId="0" fontId="15" fillId="2" borderId="0" xfId="0" applyFont="1" applyFill="1" applyAlignment="1">
      <alignment horizontal="center"/>
    </xf>
    <xf numFmtId="0" fontId="15" fillId="2" borderId="0" xfId="0" applyFont="1" applyFill="1" applyAlignment="1">
      <alignment horizontal="left"/>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left"/>
    </xf>
    <xf numFmtId="0" fontId="25" fillId="2" borderId="0" xfId="0" applyFont="1" applyFill="1"/>
    <xf numFmtId="0" fontId="25" fillId="2" borderId="0" xfId="0" applyFont="1" applyFill="1" applyAlignment="1">
      <alignment horizontal="center"/>
    </xf>
    <xf numFmtId="0" fontId="26" fillId="2" borderId="0" xfId="0" applyFont="1" applyFill="1" applyAlignment="1">
      <alignment horizontal="center"/>
    </xf>
    <xf numFmtId="0" fontId="25" fillId="2" borderId="0" xfId="0" applyFont="1" applyFill="1" applyAlignment="1">
      <alignment horizontal="left"/>
    </xf>
    <xf numFmtId="0" fontId="13" fillId="0" borderId="0" xfId="0" applyFont="1" applyBorder="1" applyAlignment="1">
      <alignment vertical="center"/>
    </xf>
    <xf numFmtId="0" fontId="12" fillId="2" borderId="0" xfId="0" applyFont="1" applyFill="1" applyAlignment="1">
      <alignment horizontal="center"/>
    </xf>
    <xf numFmtId="0" fontId="29" fillId="0" borderId="0" xfId="3" applyFont="1" applyAlignment="1">
      <alignment horizontal="center" vertical="center"/>
    </xf>
    <xf numFmtId="0" fontId="30" fillId="2" borderId="9" xfId="3" applyFont="1" applyFill="1" applyBorder="1" applyAlignment="1">
      <alignment horizontal="center" vertical="center"/>
    </xf>
    <xf numFmtId="0" fontId="29" fillId="0" borderId="9" xfId="3" applyFont="1" applyBorder="1" applyAlignment="1">
      <alignment horizontal="left" vertical="center" wrapText="1"/>
    </xf>
    <xf numFmtId="0" fontId="29" fillId="0" borderId="9" xfId="3" applyFont="1" applyBorder="1" applyAlignment="1">
      <alignment horizontal="left" vertical="top" wrapText="1"/>
    </xf>
    <xf numFmtId="0" fontId="34" fillId="0" borderId="9" xfId="3" applyFont="1" applyBorder="1" applyAlignment="1">
      <alignment horizontal="center" vertical="center" wrapText="1"/>
    </xf>
    <xf numFmtId="0" fontId="35" fillId="11" borderId="9" xfId="3" applyFont="1" applyFill="1" applyBorder="1" applyAlignment="1">
      <alignment horizontal="center" vertical="center" wrapText="1"/>
    </xf>
    <xf numFmtId="0" fontId="29" fillId="0" borderId="9" xfId="3" applyFont="1" applyBorder="1" applyAlignment="1">
      <alignment horizontal="center" vertical="center" wrapText="1"/>
    </xf>
    <xf numFmtId="0" fontId="29" fillId="2" borderId="9" xfId="3" applyFont="1" applyFill="1" applyBorder="1" applyAlignment="1">
      <alignment horizontal="center" vertical="center" wrapText="1"/>
    </xf>
    <xf numFmtId="0" fontId="29" fillId="0" borderId="9" xfId="3" applyFont="1" applyBorder="1" applyAlignment="1">
      <alignment horizontal="center" vertical="center"/>
    </xf>
    <xf numFmtId="0" fontId="36" fillId="0" borderId="21" xfId="3" applyFont="1" applyBorder="1" applyAlignment="1">
      <alignment horizontal="center" vertical="center" wrapText="1"/>
    </xf>
    <xf numFmtId="0" fontId="29" fillId="0" borderId="19" xfId="3" applyFont="1" applyBorder="1" applyAlignment="1">
      <alignment horizontal="center" vertical="center" wrapText="1"/>
    </xf>
    <xf numFmtId="0" fontId="36" fillId="0" borderId="21" xfId="3" applyFont="1" applyBorder="1" applyAlignment="1">
      <alignment horizontal="center" vertical="top" wrapText="1"/>
    </xf>
    <xf numFmtId="0" fontId="29" fillId="11" borderId="9" xfId="3" applyFont="1" applyFill="1" applyBorder="1" applyAlignment="1">
      <alignment horizontal="center" vertical="center" wrapText="1"/>
    </xf>
    <xf numFmtId="0" fontId="29" fillId="2" borderId="9" xfId="3" applyFont="1" applyFill="1" applyBorder="1" applyAlignment="1">
      <alignment horizontal="center" vertical="center"/>
    </xf>
    <xf numFmtId="0" fontId="37" fillId="0" borderId="9" xfId="3" applyFont="1" applyBorder="1" applyAlignment="1">
      <alignment horizontal="left" vertical="center" wrapText="1"/>
    </xf>
    <xf numFmtId="0" fontId="29" fillId="11" borderId="9" xfId="3" applyFont="1" applyFill="1" applyBorder="1" applyAlignment="1">
      <alignment horizontal="center" vertical="center"/>
    </xf>
    <xf numFmtId="0" fontId="29" fillId="11" borderId="19" xfId="3" applyFont="1" applyFill="1" applyBorder="1" applyAlignment="1">
      <alignment horizontal="center" vertical="center" wrapText="1"/>
    </xf>
    <xf numFmtId="0" fontId="29" fillId="0" borderId="0" xfId="3" applyFont="1" applyAlignment="1">
      <alignment vertical="center"/>
    </xf>
    <xf numFmtId="0" fontId="36" fillId="0" borderId="9" xfId="3" applyFont="1" applyBorder="1" applyAlignment="1">
      <alignment horizontal="center" vertical="center" wrapText="1"/>
    </xf>
    <xf numFmtId="0" fontId="36" fillId="0" borderId="9" xfId="3" applyFont="1" applyBorder="1" applyAlignment="1">
      <alignment horizontal="center" vertical="top" wrapText="1"/>
    </xf>
    <xf numFmtId="0" fontId="29" fillId="2" borderId="9" xfId="3" applyFont="1" applyFill="1" applyBorder="1" applyAlignment="1">
      <alignment horizontal="left" vertical="center" wrapText="1"/>
    </xf>
    <xf numFmtId="0" fontId="29" fillId="0" borderId="10" xfId="3" applyFont="1" applyBorder="1" applyAlignment="1">
      <alignment horizontal="center" vertical="center"/>
    </xf>
    <xf numFmtId="0" fontId="30" fillId="11" borderId="9" xfId="3" applyFont="1" applyFill="1" applyBorder="1" applyAlignment="1">
      <alignment horizontal="center" vertical="center"/>
    </xf>
    <xf numFmtId="0" fontId="29" fillId="11" borderId="0" xfId="3" applyFont="1" applyFill="1" applyAlignment="1">
      <alignment vertical="center"/>
    </xf>
    <xf numFmtId="0" fontId="29" fillId="2" borderId="19" xfId="3" applyFont="1" applyFill="1" applyBorder="1" applyAlignment="1">
      <alignment horizontal="center" vertical="center" wrapText="1"/>
    </xf>
    <xf numFmtId="0" fontId="35" fillId="0" borderId="9" xfId="3" applyFont="1" applyBorder="1" applyAlignment="1">
      <alignment horizontal="center" vertical="center"/>
    </xf>
    <xf numFmtId="0" fontId="29" fillId="0" borderId="19" xfId="3" applyFont="1" applyBorder="1" applyAlignment="1">
      <alignment horizontal="center" vertical="center"/>
    </xf>
    <xf numFmtId="0" fontId="36" fillId="0" borderId="9" xfId="3" applyFont="1" applyBorder="1" applyAlignment="1">
      <alignment horizontal="center" vertical="center"/>
    </xf>
    <xf numFmtId="0" fontId="29" fillId="11" borderId="19" xfId="3" applyFont="1" applyFill="1" applyBorder="1" applyAlignment="1">
      <alignment horizontal="center" vertical="center"/>
    </xf>
    <xf numFmtId="0" fontId="30" fillId="2" borderId="9" xfId="3" applyFont="1" applyFill="1" applyBorder="1" applyAlignment="1">
      <alignment horizontal="center" vertical="top" wrapText="1"/>
    </xf>
    <xf numFmtId="0" fontId="37" fillId="0" borderId="9" xfId="3" applyFont="1" applyBorder="1" applyAlignment="1">
      <alignment horizontal="left" vertical="top" wrapText="1"/>
    </xf>
    <xf numFmtId="0" fontId="30" fillId="0" borderId="9" xfId="3" applyFont="1" applyBorder="1" applyAlignment="1">
      <alignment horizontal="center" vertical="center"/>
    </xf>
    <xf numFmtId="0" fontId="29" fillId="0" borderId="9" xfId="3" applyFont="1" applyBorder="1" applyAlignment="1">
      <alignment vertical="center" wrapText="1"/>
    </xf>
    <xf numFmtId="0" fontId="29" fillId="0" borderId="9" xfId="3" applyFont="1" applyBorder="1" applyAlignment="1">
      <alignment vertical="center"/>
    </xf>
    <xf numFmtId="0" fontId="30" fillId="0" borderId="0" xfId="3" applyFont="1" applyAlignment="1">
      <alignment horizontal="center" vertical="center"/>
    </xf>
    <xf numFmtId="0" fontId="34" fillId="0" borderId="0" xfId="3" applyFont="1" applyAlignment="1">
      <alignment horizontal="center" vertical="center" wrapText="1"/>
    </xf>
    <xf numFmtId="0" fontId="36" fillId="0" borderId="0" xfId="3" applyFont="1" applyAlignment="1">
      <alignment horizontal="center" vertical="center"/>
    </xf>
    <xf numFmtId="0" fontId="34" fillId="0" borderId="0" xfId="3" applyFont="1" applyAlignment="1">
      <alignment horizontal="center" vertical="center"/>
    </xf>
    <xf numFmtId="0" fontId="38" fillId="0" borderId="0" xfId="3" applyFont="1" applyAlignment="1">
      <alignment horizontal="center" vertical="center"/>
    </xf>
    <xf numFmtId="0" fontId="39" fillId="0" borderId="0" xfId="3" applyFont="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31" fillId="11" borderId="23" xfId="3" applyFont="1" applyFill="1" applyBorder="1" applyAlignment="1">
      <alignment horizontal="center" vertical="center" wrapText="1"/>
    </xf>
    <xf numFmtId="0" fontId="31" fillId="11" borderId="23" xfId="3" applyFont="1" applyFill="1" applyBorder="1" applyAlignment="1">
      <alignment horizontal="center" vertical="center"/>
    </xf>
    <xf numFmtId="17" fontId="32" fillId="11" borderId="15" xfId="3" applyNumberFormat="1" applyFont="1" applyFill="1" applyBorder="1" applyAlignment="1">
      <alignment horizontal="center" vertical="center" wrapText="1"/>
    </xf>
    <xf numFmtId="0" fontId="16" fillId="2" borderId="21" xfId="0" applyFont="1" applyFill="1" applyBorder="1" applyAlignment="1">
      <alignment vertical="center" wrapText="1"/>
    </xf>
    <xf numFmtId="0" fontId="16" fillId="2" borderId="9" xfId="0" applyFont="1" applyFill="1" applyBorder="1" applyAlignment="1">
      <alignment horizontal="center" vertical="center"/>
    </xf>
    <xf numFmtId="0" fontId="5" fillId="5" borderId="9" xfId="0" applyFont="1" applyFill="1" applyBorder="1" applyAlignment="1">
      <alignment horizontal="center" vertical="center" wrapText="1"/>
    </xf>
    <xf numFmtId="0" fontId="5" fillId="5" borderId="13" xfId="0" applyFont="1" applyFill="1" applyBorder="1" applyAlignment="1">
      <alignment horizontal="center" vertical="center"/>
    </xf>
    <xf numFmtId="0" fontId="4" fillId="5" borderId="11" xfId="0" applyFont="1" applyFill="1" applyBorder="1" applyAlignment="1">
      <alignment vertical="top"/>
    </xf>
    <xf numFmtId="0" fontId="4" fillId="5" borderId="12" xfId="0" applyFont="1" applyFill="1" applyBorder="1" applyAlignment="1">
      <alignment vertical="top"/>
    </xf>
    <xf numFmtId="0" fontId="5" fillId="5" borderId="9" xfId="0" applyFont="1" applyFill="1" applyBorder="1" applyAlignment="1">
      <alignment horizontal="center" vertical="top" wrapText="1"/>
    </xf>
    <xf numFmtId="0" fontId="5" fillId="6" borderId="18" xfId="0" applyFont="1" applyFill="1" applyBorder="1" applyAlignment="1">
      <alignment horizontal="center" vertical="center" wrapText="1"/>
    </xf>
    <xf numFmtId="0" fontId="15" fillId="2" borderId="9" xfId="0" applyFont="1" applyFill="1" applyBorder="1" applyAlignment="1">
      <alignment vertical="top" wrapText="1"/>
    </xf>
    <xf numFmtId="0" fontId="15" fillId="2" borderId="9" xfId="0" applyFont="1" applyFill="1" applyBorder="1" applyAlignment="1">
      <alignment horizontal="justify" vertical="top" wrapText="1"/>
    </xf>
    <xf numFmtId="0" fontId="15" fillId="2" borderId="9" xfId="0" applyFont="1" applyFill="1" applyBorder="1" applyAlignment="1">
      <alignment horizontal="center" vertical="top" wrapText="1"/>
    </xf>
    <xf numFmtId="0" fontId="16" fillId="2" borderId="9" xfId="0" applyFont="1" applyFill="1" applyBorder="1" applyAlignment="1" applyProtection="1">
      <alignment horizontal="left" vertical="top" wrapText="1"/>
      <protection locked="0"/>
    </xf>
    <xf numFmtId="0" fontId="15" fillId="2" borderId="9" xfId="0" applyFont="1" applyFill="1" applyBorder="1" applyAlignment="1">
      <alignment vertical="top"/>
    </xf>
    <xf numFmtId="0" fontId="16" fillId="2" borderId="9" xfId="0" applyFont="1" applyFill="1" applyBorder="1" applyAlignment="1" applyProtection="1">
      <alignment horizontal="left" vertical="center" wrapText="1"/>
      <protection locked="0"/>
    </xf>
    <xf numFmtId="0" fontId="15" fillId="2" borderId="9" xfId="0" applyFont="1" applyFill="1" applyBorder="1" applyAlignment="1">
      <alignment horizontal="center" vertical="center"/>
    </xf>
    <xf numFmtId="14" fontId="16" fillId="2" borderId="9" xfId="0" applyNumberFormat="1" applyFont="1" applyFill="1" applyBorder="1" applyAlignment="1">
      <alignment vertical="center"/>
    </xf>
    <xf numFmtId="0" fontId="15" fillId="2" borderId="9" xfId="0" applyFont="1" applyFill="1" applyBorder="1" applyAlignment="1">
      <alignment horizontal="center" vertical="top"/>
    </xf>
    <xf numFmtId="0" fontId="14" fillId="2" borderId="9" xfId="0" applyFont="1" applyFill="1" applyBorder="1" applyAlignment="1">
      <alignment horizontal="center" vertical="center"/>
    </xf>
    <xf numFmtId="0" fontId="14" fillId="5" borderId="25" xfId="0" applyFont="1" applyFill="1" applyBorder="1" applyAlignment="1">
      <alignment horizontal="center" vertical="center"/>
    </xf>
    <xf numFmtId="0" fontId="0" fillId="0" borderId="0" xfId="0" applyAlignment="1">
      <alignment vertical="top" wrapText="1"/>
    </xf>
    <xf numFmtId="0" fontId="15" fillId="2" borderId="9" xfId="0" applyFont="1" applyFill="1" applyBorder="1" applyAlignment="1">
      <alignment horizontal="justify" vertical="center" wrapText="1"/>
    </xf>
    <xf numFmtId="0" fontId="15" fillId="2" borderId="9" xfId="0" applyFont="1" applyFill="1" applyBorder="1" applyAlignment="1">
      <alignment vertical="center" wrapText="1"/>
    </xf>
    <xf numFmtId="0" fontId="15" fillId="2" borderId="9" xfId="0" applyFont="1" applyFill="1" applyBorder="1" applyAlignment="1">
      <alignment horizontal="center" vertical="center" wrapText="1"/>
    </xf>
    <xf numFmtId="0" fontId="14" fillId="2" borderId="9" xfId="0" applyFont="1" applyFill="1" applyBorder="1" applyAlignment="1">
      <alignment vertical="center" wrapText="1"/>
    </xf>
    <xf numFmtId="0" fontId="23" fillId="2" borderId="18" xfId="0" applyFont="1" applyFill="1" applyBorder="1" applyAlignment="1">
      <alignment horizontal="center" vertical="center" wrapText="1"/>
    </xf>
    <xf numFmtId="0" fontId="16" fillId="2" borderId="9" xfId="0" applyFont="1" applyFill="1" applyBorder="1" applyAlignment="1">
      <alignment vertical="center" wrapText="1"/>
    </xf>
    <xf numFmtId="0" fontId="16" fillId="2" borderId="9" xfId="0" applyFont="1" applyFill="1" applyBorder="1" applyAlignment="1">
      <alignment horizontal="left" vertical="center" wrapText="1"/>
    </xf>
    <xf numFmtId="0" fontId="14" fillId="5" borderId="9" xfId="0" applyFont="1" applyFill="1" applyBorder="1" applyAlignment="1">
      <alignment horizontal="center" vertical="center"/>
    </xf>
    <xf numFmtId="0" fontId="14" fillId="5" borderId="9" xfId="0" applyFont="1" applyFill="1" applyBorder="1" applyAlignment="1">
      <alignment horizontal="center" vertical="center" wrapText="1"/>
    </xf>
    <xf numFmtId="9" fontId="15" fillId="2" borderId="9" xfId="0" applyNumberFormat="1" applyFont="1" applyFill="1" applyBorder="1" applyAlignment="1">
      <alignment vertical="center"/>
    </xf>
    <xf numFmtId="0" fontId="23" fillId="2" borderId="22" xfId="0" applyFont="1" applyFill="1" applyBorder="1" applyAlignment="1">
      <alignment horizontal="center" vertical="center" wrapText="1"/>
    </xf>
    <xf numFmtId="0" fontId="16" fillId="2" borderId="23" xfId="0" applyFont="1" applyFill="1" applyBorder="1" applyAlignment="1">
      <alignment vertical="center" wrapText="1"/>
    </xf>
    <xf numFmtId="0" fontId="16" fillId="2" borderId="23" xfId="0" applyFont="1" applyFill="1" applyBorder="1" applyAlignment="1">
      <alignment horizontal="left" vertical="center" wrapText="1"/>
    </xf>
    <xf numFmtId="0" fontId="14" fillId="15" borderId="9" xfId="0"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15" fillId="2" borderId="9" xfId="0" applyNumberFormat="1" applyFont="1" applyFill="1" applyBorder="1" applyAlignment="1">
      <alignment horizontal="center" vertical="center"/>
    </xf>
    <xf numFmtId="0" fontId="2" fillId="0" borderId="28" xfId="0" applyFont="1" applyBorder="1" applyAlignment="1">
      <alignment horizontal="center" vertical="center" wrapText="1"/>
    </xf>
    <xf numFmtId="0" fontId="24" fillId="0" borderId="9" xfId="0" applyFont="1" applyBorder="1" applyAlignment="1">
      <alignment horizontal="center" vertical="center" wrapText="1"/>
    </xf>
    <xf numFmtId="168" fontId="0" fillId="0" borderId="9" xfId="63" applyFont="1" applyBorder="1" applyAlignment="1">
      <alignment horizontal="center" vertical="center" wrapText="1"/>
    </xf>
    <xf numFmtId="0" fontId="0" fillId="0" borderId="9" xfId="0" applyBorder="1" applyAlignment="1">
      <alignment vertical="top" wrapText="1"/>
    </xf>
    <xf numFmtId="0" fontId="0" fillId="18" borderId="9" xfId="0" applyFill="1" applyBorder="1" applyAlignment="1">
      <alignment horizontal="center" vertical="center" wrapText="1"/>
    </xf>
    <xf numFmtId="0" fontId="0" fillId="0" borderId="24" xfId="0" applyBorder="1" applyAlignment="1">
      <alignment vertical="top" wrapText="1"/>
    </xf>
    <xf numFmtId="0" fontId="0" fillId="19" borderId="9" xfId="0" applyFill="1" applyBorder="1" applyAlignment="1">
      <alignment horizontal="center" vertical="center" wrapText="1"/>
    </xf>
    <xf numFmtId="0" fontId="0" fillId="20" borderId="9" xfId="0" applyFill="1" applyBorder="1" applyAlignment="1">
      <alignment horizontal="center" vertical="center" wrapText="1"/>
    </xf>
    <xf numFmtId="0" fontId="0" fillId="21" borderId="9" xfId="0" applyFill="1" applyBorder="1" applyAlignment="1">
      <alignment horizontal="center" vertical="center" wrapText="1"/>
    </xf>
    <xf numFmtId="0" fontId="0" fillId="22" borderId="9" xfId="0" applyFill="1" applyBorder="1" applyAlignment="1">
      <alignment horizontal="center" vertical="center" wrapText="1"/>
    </xf>
    <xf numFmtId="0" fontId="0" fillId="23" borderId="9" xfId="0" applyFill="1" applyBorder="1" applyAlignment="1">
      <alignment horizontal="center" vertical="center" wrapText="1"/>
    </xf>
    <xf numFmtId="0" fontId="2" fillId="0" borderId="30" xfId="0" applyFont="1" applyBorder="1" applyAlignment="1">
      <alignment horizontal="justify" vertical="center" wrapText="1"/>
    </xf>
    <xf numFmtId="0" fontId="24" fillId="0" borderId="30" xfId="0" applyFont="1" applyBorder="1" applyAlignment="1">
      <alignment horizontal="center" vertical="center" wrapText="1"/>
    </xf>
    <xf numFmtId="168" fontId="0" fillId="0" borderId="30" xfId="63" applyFont="1" applyBorder="1" applyAlignment="1">
      <alignment horizontal="center" vertical="center" wrapText="1"/>
    </xf>
    <xf numFmtId="0" fontId="0" fillId="0" borderId="30" xfId="0" applyBorder="1" applyAlignment="1">
      <alignment vertical="top" wrapText="1"/>
    </xf>
    <xf numFmtId="0" fontId="0" fillId="0" borderId="31" xfId="0" applyBorder="1" applyAlignment="1">
      <alignment vertical="top" wrapText="1"/>
    </xf>
    <xf numFmtId="0" fontId="2" fillId="0" borderId="9" xfId="0" applyFont="1" applyBorder="1" applyAlignment="1">
      <alignment vertical="center" wrapText="1"/>
    </xf>
    <xf numFmtId="0" fontId="16" fillId="0" borderId="9" xfId="0" applyFont="1" applyBorder="1" applyAlignment="1">
      <alignment horizontal="justify" vertical="center" wrapText="1"/>
    </xf>
    <xf numFmtId="9" fontId="15" fillId="0" borderId="9" xfId="64" applyFont="1" applyBorder="1" applyAlignment="1">
      <alignment horizontal="center" vertical="center" wrapText="1"/>
    </xf>
    <xf numFmtId="0" fontId="15" fillId="0" borderId="9" xfId="0" applyFont="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wrapText="1"/>
    </xf>
    <xf numFmtId="0" fontId="0" fillId="0" borderId="9" xfId="0" applyBorder="1" applyAlignment="1">
      <alignment vertical="center"/>
    </xf>
    <xf numFmtId="0" fontId="16" fillId="2" borderId="9" xfId="3" applyFont="1" applyFill="1" applyBorder="1" applyAlignment="1" applyProtection="1">
      <alignment horizontal="left" vertical="center" wrapText="1"/>
      <protection locked="0"/>
    </xf>
    <xf numFmtId="0" fontId="0" fillId="2" borderId="0" xfId="0" applyFill="1" applyAlignment="1">
      <alignment horizontal="center"/>
    </xf>
    <xf numFmtId="0" fontId="0" fillId="2" borderId="0" xfId="0" applyFill="1" applyAlignment="1">
      <alignment horizontal="left"/>
    </xf>
    <xf numFmtId="0" fontId="12" fillId="2" borderId="30" xfId="0" applyFont="1" applyFill="1" applyBorder="1"/>
    <xf numFmtId="0" fontId="12" fillId="2" borderId="31" xfId="0" applyFont="1" applyFill="1" applyBorder="1"/>
    <xf numFmtId="0" fontId="15" fillId="2" borderId="28" xfId="0" applyFont="1" applyFill="1" applyBorder="1" applyAlignment="1">
      <alignment horizontal="center" vertical="center"/>
    </xf>
    <xf numFmtId="0" fontId="16" fillId="0" borderId="9" xfId="3" applyFont="1" applyBorder="1" applyAlignment="1" applyProtection="1">
      <alignment horizontal="center" vertical="center" wrapText="1"/>
      <protection locked="0"/>
    </xf>
    <xf numFmtId="0" fontId="27" fillId="0" borderId="9" xfId="0" applyFont="1" applyBorder="1"/>
    <xf numFmtId="0" fontId="0" fillId="2" borderId="9" xfId="0" applyFill="1" applyBorder="1"/>
    <xf numFmtId="0" fontId="0" fillId="2" borderId="24" xfId="0" applyFill="1" applyBorder="1"/>
    <xf numFmtId="0" fontId="2" fillId="2" borderId="9" xfId="0" applyFont="1" applyFill="1" applyBorder="1"/>
    <xf numFmtId="0" fontId="48" fillId="25" borderId="0" xfId="0" applyFont="1" applyFill="1"/>
    <xf numFmtId="0" fontId="0" fillId="25" borderId="0" xfId="0" applyFill="1"/>
    <xf numFmtId="0" fontId="15" fillId="25" borderId="9" xfId="0" applyFont="1" applyFill="1" applyBorder="1" applyAlignment="1">
      <alignment vertical="center" wrapText="1"/>
    </xf>
    <xf numFmtId="0" fontId="16" fillId="2" borderId="9" xfId="3" applyFont="1" applyFill="1" applyBorder="1" applyAlignment="1" applyProtection="1">
      <alignment horizontal="center" vertical="center" wrapText="1"/>
      <protection locked="0"/>
    </xf>
    <xf numFmtId="0" fontId="16" fillId="2" borderId="23" xfId="3" applyFont="1" applyFill="1" applyBorder="1" applyAlignment="1" applyProtection="1">
      <alignment horizontal="center" vertical="center" wrapText="1"/>
      <protection locked="0"/>
    </xf>
    <xf numFmtId="0" fontId="16" fillId="2" borderId="21" xfId="3" applyFont="1" applyFill="1" applyBorder="1" applyAlignment="1" applyProtection="1">
      <alignment horizontal="center" vertical="center" wrapText="1"/>
      <protection locked="0"/>
    </xf>
    <xf numFmtId="0" fontId="2" fillId="0" borderId="18" xfId="0" applyFont="1" applyBorder="1" applyAlignment="1">
      <alignment horizontal="center" vertical="center" wrapText="1"/>
    </xf>
    <xf numFmtId="0" fontId="30" fillId="0" borderId="0" xfId="3" applyFont="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30" fillId="0" borderId="18" xfId="3" applyFont="1" applyBorder="1" applyAlignment="1">
      <alignment horizontal="center" vertical="center" wrapText="1"/>
    </xf>
    <xf numFmtId="0" fontId="30" fillId="0" borderId="22" xfId="3" applyFont="1" applyBorder="1" applyAlignment="1">
      <alignment horizontal="center" vertical="center" wrapText="1"/>
    </xf>
    <xf numFmtId="0" fontId="30" fillId="0" borderId="23" xfId="3" applyFont="1" applyBorder="1" applyAlignment="1">
      <alignment horizontal="center" vertical="center" wrapText="1"/>
    </xf>
    <xf numFmtId="0" fontId="30" fillId="2" borderId="18" xfId="3" applyFont="1" applyFill="1" applyBorder="1" applyAlignment="1">
      <alignment horizontal="center" vertical="center" wrapText="1"/>
    </xf>
    <xf numFmtId="0" fontId="30" fillId="2" borderId="22" xfId="3" applyFont="1" applyFill="1" applyBorder="1" applyAlignment="1">
      <alignment horizontal="center" vertical="center" wrapText="1"/>
    </xf>
    <xf numFmtId="0" fontId="30" fillId="2" borderId="23" xfId="3" applyFont="1" applyFill="1" applyBorder="1" applyAlignment="1">
      <alignment horizontal="center" vertical="center" wrapText="1"/>
    </xf>
    <xf numFmtId="0" fontId="30" fillId="2" borderId="9" xfId="3" applyFont="1" applyFill="1" applyBorder="1" applyAlignment="1">
      <alignment horizontal="center" vertical="center" wrapText="1"/>
    </xf>
    <xf numFmtId="0" fontId="14" fillId="2" borderId="18" xfId="0" applyFont="1" applyFill="1" applyBorder="1" applyAlignment="1">
      <alignment horizontal="center" vertical="center" wrapText="1"/>
    </xf>
    <xf numFmtId="0" fontId="5" fillId="5" borderId="9" xfId="0" applyFont="1" applyFill="1" applyBorder="1" applyAlignment="1">
      <alignment horizontal="center" vertical="center"/>
    </xf>
    <xf numFmtId="0" fontId="5" fillId="5" borderId="9" xfId="0" applyFont="1" applyFill="1" applyBorder="1" applyAlignment="1">
      <alignment horizontal="center" vertical="top"/>
    </xf>
    <xf numFmtId="0" fontId="14" fillId="5" borderId="26" xfId="0" applyFont="1" applyFill="1" applyBorder="1" applyAlignment="1">
      <alignment horizontal="center" vertical="center" wrapText="1"/>
    </xf>
    <xf numFmtId="0" fontId="14" fillId="5" borderId="26" xfId="0" applyFont="1" applyFill="1" applyBorder="1" applyAlignment="1">
      <alignment horizontal="center" vertical="center"/>
    </xf>
    <xf numFmtId="14" fontId="16" fillId="2" borderId="9" xfId="0" applyNumberFormat="1" applyFont="1" applyFill="1" applyBorder="1" applyAlignment="1">
      <alignment horizontal="center" vertical="center" wrapText="1"/>
    </xf>
    <xf numFmtId="0" fontId="23"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14" fontId="16" fillId="2" borderId="9" xfId="0" applyNumberFormat="1" applyFont="1" applyFill="1" applyBorder="1" applyAlignment="1">
      <alignment horizontal="center" vertical="center"/>
    </xf>
    <xf numFmtId="0" fontId="14" fillId="2" borderId="9" xfId="0" applyFont="1" applyFill="1" applyBorder="1" applyAlignment="1">
      <alignment horizontal="center" vertical="center" wrapText="1"/>
    </xf>
    <xf numFmtId="0" fontId="14" fillId="15" borderId="9" xfId="0" applyFont="1" applyFill="1" applyBorder="1" applyAlignment="1">
      <alignment horizontal="center" vertical="center"/>
    </xf>
    <xf numFmtId="0" fontId="16" fillId="2" borderId="19" xfId="0" applyFont="1" applyFill="1" applyBorder="1" applyAlignment="1">
      <alignment horizontal="center" vertical="center" wrapText="1"/>
    </xf>
    <xf numFmtId="0" fontId="14" fillId="26" borderId="9" xfId="0" applyFont="1" applyFill="1" applyBorder="1" applyAlignment="1">
      <alignment horizontal="center" vertical="center" wrapText="1"/>
    </xf>
    <xf numFmtId="0" fontId="16" fillId="2" borderId="9" xfId="0" applyFont="1" applyFill="1" applyBorder="1" applyAlignment="1">
      <alignment horizontal="justify" vertical="center" wrapText="1"/>
    </xf>
    <xf numFmtId="0" fontId="15" fillId="0" borderId="9" xfId="0" applyFont="1" applyBorder="1" applyAlignment="1">
      <alignment horizontal="justify"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9" xfId="0" applyBorder="1" applyAlignment="1">
      <alignment horizontal="center" vertical="center" wrapText="1"/>
    </xf>
    <xf numFmtId="0" fontId="2" fillId="0" borderId="9" xfId="0" applyFont="1" applyBorder="1" applyAlignment="1">
      <alignment horizontal="center" vertical="center" wrapText="1"/>
    </xf>
    <xf numFmtId="0" fontId="2" fillId="0" borderId="30" xfId="0" applyFont="1" applyBorder="1" applyAlignment="1">
      <alignment horizontal="center" vertical="center" wrapText="1"/>
    </xf>
    <xf numFmtId="0" fontId="41"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44" fillId="0" borderId="0" xfId="0" applyFont="1" applyFill="1" applyBorder="1" applyAlignment="1">
      <alignment wrapText="1"/>
    </xf>
    <xf numFmtId="9" fontId="44"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0" fillId="0" borderId="0" xfId="0" applyFill="1" applyBorder="1"/>
    <xf numFmtId="9" fontId="40"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5" fillId="0" borderId="0" xfId="0" applyFont="1" applyFill="1" applyBorder="1" applyAlignment="1">
      <alignment horizontal="center" vertical="center" wrapText="1"/>
    </xf>
    <xf numFmtId="0" fontId="40" fillId="0" borderId="0" xfId="0" applyFont="1" applyFill="1" applyBorder="1" applyAlignment="1">
      <alignment horizontal="center" vertical="center"/>
    </xf>
    <xf numFmtId="0" fontId="40" fillId="0" borderId="0" xfId="0" applyFont="1" applyFill="1" applyBorder="1" applyAlignment="1">
      <alignment horizontal="center" vertical="center" wrapText="1"/>
    </xf>
    <xf numFmtId="0" fontId="46" fillId="0" borderId="0" xfId="0" applyFont="1" applyFill="1" applyBorder="1" applyAlignment="1">
      <alignment horizontal="justify" vertical="center"/>
    </xf>
    <xf numFmtId="9"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13" fillId="0" borderId="0" xfId="0" applyFont="1" applyFill="1" applyBorder="1" applyAlignment="1">
      <alignment vertical="center"/>
    </xf>
    <xf numFmtId="0" fontId="43" fillId="0" borderId="0" xfId="0" applyFont="1" applyFill="1" applyBorder="1" applyAlignment="1">
      <alignment vertical="center" wrapText="1"/>
    </xf>
    <xf numFmtId="0" fontId="45" fillId="0" borderId="0" xfId="0" applyFont="1" applyFill="1" applyBorder="1" applyAlignment="1">
      <alignment vertical="center" wrapText="1"/>
    </xf>
    <xf numFmtId="0" fontId="6" fillId="0" borderId="0" xfId="0" applyFont="1" applyFill="1" applyBorder="1" applyAlignment="1">
      <alignment vertical="center"/>
    </xf>
    <xf numFmtId="0" fontId="40" fillId="0" borderId="0" xfId="0" applyFont="1" applyFill="1" applyBorder="1" applyAlignment="1">
      <alignment vertical="center"/>
    </xf>
    <xf numFmtId="0" fontId="40" fillId="0" borderId="0" xfId="0" applyFont="1" applyFill="1" applyBorder="1" applyAlignment="1">
      <alignment vertical="center" wrapText="1"/>
    </xf>
    <xf numFmtId="0" fontId="42" fillId="0" borderId="0" xfId="0" applyFont="1" applyFill="1" applyBorder="1" applyAlignment="1">
      <alignment vertical="center" wrapText="1"/>
    </xf>
    <xf numFmtId="0" fontId="41" fillId="0" borderId="0" xfId="0" applyFont="1" applyFill="1" applyBorder="1" applyAlignment="1">
      <alignment vertical="center" wrapText="1"/>
    </xf>
    <xf numFmtId="0" fontId="52" fillId="27" borderId="9" xfId="0" applyFont="1" applyFill="1" applyBorder="1" applyAlignment="1">
      <alignment horizontal="center" wrapText="1"/>
    </xf>
    <xf numFmtId="0" fontId="2" fillId="0" borderId="9" xfId="0" applyFont="1" applyBorder="1" applyAlignment="1">
      <alignment wrapText="1"/>
    </xf>
    <xf numFmtId="0" fontId="2" fillId="20" borderId="9" xfId="0" applyFont="1" applyFill="1" applyBorder="1"/>
    <xf numFmtId="0" fontId="2" fillId="28" borderId="9" xfId="0" applyFont="1" applyFill="1" applyBorder="1"/>
    <xf numFmtId="0" fontId="54" fillId="30" borderId="0" xfId="0" applyFont="1" applyFill="1"/>
    <xf numFmtId="0" fontId="53" fillId="31" borderId="51" xfId="0" applyFont="1" applyFill="1" applyBorder="1" applyAlignment="1">
      <alignment horizontal="left" vertical="center"/>
    </xf>
    <xf numFmtId="0" fontId="53" fillId="31" borderId="51" xfId="0" applyFont="1" applyFill="1" applyBorder="1" applyAlignment="1">
      <alignment horizontal="center" vertical="center"/>
    </xf>
    <xf numFmtId="0" fontId="53" fillId="31" borderId="51" xfId="0" applyFont="1" applyFill="1" applyBorder="1" applyAlignment="1">
      <alignment horizontal="left" vertical="center" wrapText="1"/>
    </xf>
    <xf numFmtId="169" fontId="53" fillId="31" borderId="51" xfId="0" applyNumberFormat="1" applyFont="1" applyFill="1" applyBorder="1" applyAlignment="1">
      <alignment horizontal="center" vertical="center" wrapText="1"/>
    </xf>
    <xf numFmtId="170" fontId="53" fillId="31" borderId="51" xfId="0" applyNumberFormat="1" applyFont="1" applyFill="1" applyBorder="1" applyAlignment="1">
      <alignment horizontal="center" vertical="center"/>
    </xf>
    <xf numFmtId="0" fontId="55" fillId="0" borderId="0" xfId="0" applyFont="1" applyAlignment="1">
      <alignment horizontal="center" vertical="center"/>
    </xf>
    <xf numFmtId="0" fontId="56" fillId="0" borderId="0" xfId="0" applyFont="1" applyAlignment="1">
      <alignment vertical="center" wrapText="1"/>
    </xf>
    <xf numFmtId="0" fontId="56" fillId="0" borderId="0" xfId="0" applyFont="1" applyAlignment="1">
      <alignment horizontal="center" vertical="center" wrapText="1"/>
    </xf>
    <xf numFmtId="0" fontId="55" fillId="0" borderId="0" xfId="0" applyFont="1"/>
    <xf numFmtId="169" fontId="55" fillId="0" borderId="0" xfId="0" applyNumberFormat="1" applyFont="1" applyAlignment="1">
      <alignment vertical="center"/>
    </xf>
    <xf numFmtId="0" fontId="55" fillId="0" borderId="0" xfId="0" applyFont="1" applyAlignment="1">
      <alignment vertical="center"/>
    </xf>
    <xf numFmtId="0" fontId="55" fillId="0" borderId="52" xfId="0"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6" fillId="0" borderId="0" xfId="0" applyFont="1" applyAlignment="1">
      <alignment wrapText="1"/>
    </xf>
    <xf numFmtId="0" fontId="55" fillId="0" borderId="0" xfId="0" applyFont="1" applyAlignment="1">
      <alignment horizontal="center" vertical="center" wrapText="1"/>
    </xf>
    <xf numFmtId="0" fontId="55" fillId="0" borderId="0" xfId="0" applyFont="1" applyAlignment="1">
      <alignment wrapText="1"/>
    </xf>
    <xf numFmtId="0" fontId="55" fillId="0" borderId="0" xfId="0" applyFont="1" applyAlignment="1">
      <alignment horizontal="left"/>
    </xf>
    <xf numFmtId="0" fontId="55" fillId="0" borderId="52" xfId="0" applyFont="1" applyBorder="1" applyAlignment="1">
      <alignment horizontal="center" vertical="center"/>
    </xf>
    <xf numFmtId="0" fontId="56" fillId="0" borderId="52" xfId="0" applyFont="1" applyBorder="1" applyAlignment="1">
      <alignment horizontal="left" vertical="center" wrapText="1"/>
    </xf>
    <xf numFmtId="0" fontId="56" fillId="0" borderId="52" xfId="0" applyFont="1" applyBorder="1" applyAlignment="1">
      <alignment horizontal="center" vertical="center" wrapText="1"/>
    </xf>
    <xf numFmtId="0" fontId="55" fillId="0" borderId="52" xfId="0" applyFont="1" applyBorder="1"/>
    <xf numFmtId="0" fontId="55" fillId="0" borderId="53" xfId="0" applyFont="1" applyBorder="1"/>
    <xf numFmtId="0" fontId="55" fillId="0" borderId="54" xfId="0" applyFont="1" applyBorder="1" applyAlignment="1">
      <alignment vertical="center"/>
    </xf>
    <xf numFmtId="0" fontId="58" fillId="0" borderId="52" xfId="0" applyFont="1" applyBorder="1" applyAlignment="1">
      <alignment vertical="center"/>
    </xf>
    <xf numFmtId="0" fontId="55" fillId="0" borderId="52" xfId="0" applyFont="1" applyBorder="1" applyAlignment="1">
      <alignment horizontal="center"/>
    </xf>
    <xf numFmtId="0" fontId="55" fillId="0" borderId="52" xfId="0" applyFont="1" applyBorder="1" applyAlignment="1">
      <alignment vertical="center" wrapText="1"/>
    </xf>
    <xf numFmtId="0" fontId="57" fillId="0" borderId="52" xfId="0" applyFont="1" applyBorder="1" applyAlignment="1">
      <alignment vertical="center" wrapText="1"/>
    </xf>
    <xf numFmtId="0" fontId="56" fillId="13" borderId="52" xfId="0" applyFont="1" applyFill="1" applyBorder="1" applyAlignment="1">
      <alignment horizontal="left" vertical="center" wrapText="1"/>
    </xf>
    <xf numFmtId="0" fontId="55" fillId="13" borderId="52" xfId="0" applyFont="1" applyFill="1" applyBorder="1" applyAlignment="1">
      <alignment horizontal="center" vertical="center"/>
    </xf>
    <xf numFmtId="169" fontId="55" fillId="13" borderId="0" xfId="0" applyNumberFormat="1" applyFont="1" applyFill="1" applyAlignment="1">
      <alignment vertical="center"/>
    </xf>
    <xf numFmtId="0" fontId="55" fillId="0" borderId="52" xfId="0" applyFont="1" applyBorder="1" applyAlignment="1">
      <alignment horizontal="center" vertical="center" wrapText="1"/>
    </xf>
    <xf numFmtId="0" fontId="57" fillId="0" borderId="52" xfId="0" applyFont="1" applyBorder="1" applyAlignment="1">
      <alignment vertical="center"/>
    </xf>
    <xf numFmtId="0" fontId="45" fillId="13" borderId="9" xfId="0" applyFont="1" applyFill="1" applyBorder="1" applyAlignment="1">
      <alignment horizontal="justify" vertical="center"/>
    </xf>
    <xf numFmtId="0" fontId="55" fillId="32" borderId="0" xfId="0" applyFont="1" applyFill="1" applyAlignment="1">
      <alignment horizontal="center" vertical="center"/>
    </xf>
    <xf numFmtId="0" fontId="45" fillId="0" borderId="0" xfId="0" applyFont="1" applyAlignment="1">
      <alignment horizontal="left" wrapText="1"/>
    </xf>
    <xf numFmtId="169" fontId="54" fillId="30" borderId="0" xfId="0" applyNumberFormat="1" applyFont="1" applyFill="1"/>
    <xf numFmtId="0" fontId="57" fillId="30" borderId="0" xfId="0" applyFont="1" applyFill="1"/>
    <xf numFmtId="0" fontId="54" fillId="30" borderId="0" xfId="0" applyFont="1" applyFill="1" applyAlignment="1">
      <alignment horizontal="center"/>
    </xf>
    <xf numFmtId="169" fontId="54" fillId="30" borderId="0" xfId="0" applyNumberFormat="1" applyFont="1" applyFill="1" applyAlignment="1">
      <alignment horizontal="right"/>
    </xf>
    <xf numFmtId="171" fontId="54" fillId="30" borderId="0" xfId="0" applyNumberFormat="1" applyFont="1" applyFill="1"/>
    <xf numFmtId="0" fontId="59" fillId="30" borderId="0" xfId="0" applyFont="1" applyFill="1"/>
    <xf numFmtId="170" fontId="54" fillId="30" borderId="0" xfId="0" applyNumberFormat="1" applyFont="1" applyFill="1"/>
    <xf numFmtId="169" fontId="0" fillId="0" borderId="0" xfId="0" applyNumberFormat="1"/>
    <xf numFmtId="172" fontId="0" fillId="0" borderId="0" xfId="65" applyNumberFormat="1" applyFont="1" applyAlignment="1"/>
    <xf numFmtId="0" fontId="15" fillId="0" borderId="9" xfId="0" applyFont="1" applyBorder="1" applyAlignment="1">
      <alignment vertical="center"/>
    </xf>
    <xf numFmtId="0" fontId="60" fillId="0" borderId="9" xfId="0" applyFont="1" applyBorder="1" applyAlignment="1">
      <alignment vertical="center" wrapText="1"/>
    </xf>
    <xf numFmtId="0" fontId="61" fillId="0" borderId="9" xfId="0" applyFont="1" applyBorder="1" applyAlignment="1">
      <alignment vertical="center" wrapText="1"/>
    </xf>
    <xf numFmtId="0" fontId="62" fillId="0" borderId="9" xfId="0" applyFont="1" applyBorder="1" applyAlignment="1">
      <alignment vertical="center" wrapText="1"/>
    </xf>
    <xf numFmtId="0" fontId="60" fillId="24" borderId="25" xfId="0" applyFont="1" applyFill="1" applyBorder="1" applyAlignment="1">
      <alignment horizontal="center" vertical="center" wrapText="1"/>
    </xf>
    <xf numFmtId="0" fontId="60" fillId="24" borderId="39" xfId="0" applyFont="1" applyFill="1" applyBorder="1" applyAlignment="1">
      <alignment horizontal="center" vertical="center" wrapText="1"/>
    </xf>
    <xf numFmtId="0" fontId="47" fillId="0" borderId="0" xfId="0" applyFont="1"/>
    <xf numFmtId="0" fontId="46" fillId="0" borderId="9" xfId="0" applyFont="1" applyBorder="1" applyAlignment="1">
      <alignment horizontal="center" vertical="center" wrapText="1"/>
    </xf>
    <xf numFmtId="0" fontId="2" fillId="0" borderId="0" xfId="0" applyFont="1" applyAlignment="1">
      <alignment wrapText="1"/>
    </xf>
    <xf numFmtId="0" fontId="46" fillId="6" borderId="9" xfId="0" applyFont="1" applyFill="1" applyBorder="1" applyAlignment="1">
      <alignment horizontal="center" vertical="center" wrapText="1"/>
    </xf>
    <xf numFmtId="0" fontId="46" fillId="0" borderId="30" xfId="0" applyFont="1" applyBorder="1" applyAlignment="1">
      <alignment horizontal="center" vertical="center" wrapText="1"/>
    </xf>
    <xf numFmtId="9" fontId="2" fillId="0" borderId="0" xfId="64" applyFont="1"/>
    <xf numFmtId="9" fontId="2" fillId="0" borderId="0" xfId="64" applyFont="1" applyFill="1"/>
    <xf numFmtId="0" fontId="5" fillId="0" borderId="35" xfId="0" applyFont="1" applyBorder="1" applyAlignment="1">
      <alignment horizontal="center"/>
    </xf>
    <xf numFmtId="9" fontId="5" fillId="0" borderId="34" xfId="64" applyFont="1" applyBorder="1" applyAlignment="1">
      <alignment horizontal="center"/>
    </xf>
    <xf numFmtId="0" fontId="5" fillId="0" borderId="34" xfId="0" applyFont="1" applyBorder="1" applyAlignment="1">
      <alignment horizontal="center"/>
    </xf>
    <xf numFmtId="0" fontId="5" fillId="0" borderId="58" xfId="0" applyFont="1" applyBorder="1" applyAlignment="1">
      <alignment horizontal="center"/>
    </xf>
    <xf numFmtId="0" fontId="2" fillId="0" borderId="0" xfId="64" applyNumberFormat="1" applyFont="1"/>
    <xf numFmtId="0" fontId="5" fillId="0" borderId="59" xfId="0" applyFont="1" applyBorder="1" applyAlignment="1">
      <alignment horizontal="center" vertical="center" wrapText="1"/>
    </xf>
    <xf numFmtId="0" fontId="46" fillId="0" borderId="21" xfId="0" applyFont="1" applyBorder="1" applyAlignment="1">
      <alignment horizontal="center" vertical="center" wrapText="1"/>
    </xf>
    <xf numFmtId="0" fontId="2" fillId="0" borderId="24" xfId="0" applyFont="1" applyBorder="1" applyAlignment="1">
      <alignment horizontal="center" vertical="center" wrapText="1"/>
    </xf>
    <xf numFmtId="0" fontId="5" fillId="0" borderId="60" xfId="0" applyFont="1" applyBorder="1" applyAlignment="1">
      <alignment horizontal="center" vertical="center" wrapText="1"/>
    </xf>
    <xf numFmtId="1" fontId="2" fillId="0" borderId="21" xfId="0" applyNumberFormat="1" applyFont="1" applyBorder="1" applyAlignment="1">
      <alignment horizontal="center" vertical="center"/>
    </xf>
    <xf numFmtId="1" fontId="2" fillId="0" borderId="9" xfId="64" applyNumberFormat="1" applyFont="1" applyFill="1" applyBorder="1" applyAlignment="1">
      <alignment horizontal="center" vertical="center"/>
    </xf>
    <xf numFmtId="1" fontId="2" fillId="0" borderId="9" xfId="0" applyNumberFormat="1" applyFont="1" applyBorder="1" applyAlignment="1">
      <alignment horizontal="center" vertical="center"/>
    </xf>
    <xf numFmtId="1" fontId="2" fillId="0" borderId="24" xfId="64" applyNumberFormat="1" applyFont="1" applyFill="1" applyBorder="1" applyAlignment="1">
      <alignment horizontal="center" vertical="center"/>
    </xf>
    <xf numFmtId="0" fontId="5" fillId="0" borderId="61" xfId="0" applyFont="1" applyBorder="1" applyAlignment="1">
      <alignment horizontal="center" vertical="center" wrapText="1"/>
    </xf>
    <xf numFmtId="2" fontId="7" fillId="0" borderId="62" xfId="0" applyNumberFormat="1" applyFont="1" applyBorder="1" applyAlignment="1">
      <alignment horizontal="center"/>
    </xf>
    <xf numFmtId="2" fontId="7" fillId="0" borderId="30" xfId="0" applyNumberFormat="1" applyFont="1" applyBorder="1" applyAlignment="1">
      <alignment horizontal="center"/>
    </xf>
    <xf numFmtId="2" fontId="7" fillId="0" borderId="31" xfId="0" applyNumberFormat="1" applyFont="1" applyBorder="1" applyAlignment="1">
      <alignment horizontal="center"/>
    </xf>
    <xf numFmtId="9" fontId="2" fillId="0" borderId="0" xfId="64" applyFont="1" applyBorder="1"/>
    <xf numFmtId="2" fontId="2" fillId="0" borderId="0" xfId="0" applyNumberFormat="1" applyFont="1"/>
    <xf numFmtId="9" fontId="2" fillId="0" borderId="0" xfId="64" applyFont="1" applyFill="1" applyBorder="1"/>
    <xf numFmtId="0" fontId="5" fillId="0" borderId="0" xfId="0" applyFont="1" applyAlignment="1">
      <alignment horizontal="center"/>
    </xf>
    <xf numFmtId="9" fontId="5" fillId="0" borderId="0" xfId="64" applyFont="1" applyBorder="1" applyAlignment="1">
      <alignment horizontal="center"/>
    </xf>
    <xf numFmtId="0" fontId="5" fillId="0" borderId="25" xfId="0" applyFont="1" applyBorder="1" applyAlignment="1">
      <alignment horizontal="center"/>
    </xf>
    <xf numFmtId="9" fontId="5" fillId="0" borderId="26" xfId="64"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63" xfId="0" applyFont="1" applyBorder="1" applyAlignment="1">
      <alignment horizontal="center" vertical="center" wrapText="1"/>
    </xf>
    <xf numFmtId="0" fontId="46" fillId="0" borderId="28" xfId="0" applyFont="1" applyBorder="1" applyAlignment="1">
      <alignment horizontal="center" vertical="center" wrapText="1"/>
    </xf>
    <xf numFmtId="0" fontId="5" fillId="0" borderId="64" xfId="0" applyFont="1" applyBorder="1" applyAlignment="1">
      <alignment horizontal="center" vertical="center" wrapText="1"/>
    </xf>
    <xf numFmtId="1" fontId="2" fillId="0" borderId="28" xfId="0" applyNumberFormat="1" applyFont="1" applyBorder="1" applyAlignment="1">
      <alignment horizontal="center" vertical="center"/>
    </xf>
    <xf numFmtId="0" fontId="5" fillId="0" borderId="65" xfId="0" applyFont="1" applyBorder="1" applyAlignment="1">
      <alignment horizontal="center" vertical="center" wrapText="1"/>
    </xf>
    <xf numFmtId="2" fontId="7" fillId="0" borderId="29" xfId="0" applyNumberFormat="1" applyFont="1" applyBorder="1" applyAlignment="1">
      <alignment horizontal="center"/>
    </xf>
    <xf numFmtId="0" fontId="2" fillId="6" borderId="9" xfId="0" applyFont="1" applyFill="1" applyBorder="1" applyAlignment="1">
      <alignment horizontal="center" vertical="center" wrapText="1"/>
    </xf>
    <xf numFmtId="0" fontId="46" fillId="20" borderId="9" xfId="0" applyFont="1" applyFill="1" applyBorder="1" applyAlignment="1">
      <alignment horizontal="center" vertical="center" wrapText="1"/>
    </xf>
    <xf numFmtId="0" fontId="63" fillId="0" borderId="9" xfId="0" applyFont="1" applyBorder="1" applyAlignment="1">
      <alignment horizontal="center" vertical="center" wrapText="1"/>
    </xf>
    <xf numFmtId="0" fontId="63" fillId="6" borderId="9" xfId="0" applyFont="1" applyFill="1" applyBorder="1" applyAlignment="1">
      <alignment horizontal="center" vertical="center" wrapText="1"/>
    </xf>
    <xf numFmtId="2" fontId="7" fillId="0" borderId="29" xfId="0" applyNumberFormat="1" applyFont="1" applyBorder="1" applyAlignment="1">
      <alignment horizontal="center" vertical="center"/>
    </xf>
    <xf numFmtId="2" fontId="7" fillId="0" borderId="30" xfId="0" applyNumberFormat="1" applyFont="1" applyBorder="1" applyAlignment="1">
      <alignment horizontal="center" vertical="center"/>
    </xf>
    <xf numFmtId="2" fontId="7" fillId="0" borderId="31" xfId="0" applyNumberFormat="1" applyFont="1" applyBorder="1" applyAlignment="1">
      <alignment horizontal="center" vertical="center"/>
    </xf>
    <xf numFmtId="168" fontId="0" fillId="2" borderId="0" xfId="63" applyFont="1" applyFill="1"/>
    <xf numFmtId="168" fontId="0" fillId="2" borderId="0" xfId="0" applyNumberFormat="1" applyFill="1"/>
    <xf numFmtId="0" fontId="23" fillId="9" borderId="18" xfId="3" applyFont="1" applyFill="1" applyBorder="1" applyAlignment="1">
      <alignment horizontal="center" vertical="center" wrapText="1"/>
    </xf>
    <xf numFmtId="0" fontId="16" fillId="9" borderId="9" xfId="3" applyFont="1" applyFill="1" applyBorder="1" applyAlignment="1">
      <alignment horizontal="center" vertical="center" wrapText="1"/>
    </xf>
    <xf numFmtId="0" fontId="23" fillId="9" borderId="9" xfId="3" applyFont="1" applyFill="1" applyBorder="1" applyAlignment="1">
      <alignment horizontal="center" vertical="center" wrapText="1"/>
    </xf>
    <xf numFmtId="168" fontId="23" fillId="9" borderId="22" xfId="63" applyFont="1" applyFill="1" applyBorder="1" applyAlignment="1">
      <alignment horizontal="center" vertical="center" wrapText="1"/>
    </xf>
    <xf numFmtId="0" fontId="23" fillId="9" borderId="22" xfId="3" applyFont="1" applyFill="1" applyBorder="1" applyAlignment="1">
      <alignment horizontal="center" vertical="center" wrapText="1"/>
    </xf>
    <xf numFmtId="0" fontId="23" fillId="9" borderId="10" xfId="3" applyFont="1" applyFill="1" applyBorder="1" applyAlignment="1">
      <alignment horizontal="center" vertical="center" wrapText="1"/>
    </xf>
    <xf numFmtId="0" fontId="12" fillId="2" borderId="22" xfId="0" applyFont="1" applyFill="1" applyBorder="1"/>
    <xf numFmtId="0" fontId="12" fillId="2" borderId="57" xfId="0" applyFont="1" applyFill="1" applyBorder="1"/>
    <xf numFmtId="0" fontId="23" fillId="0" borderId="22" xfId="3" applyFont="1" applyBorder="1" applyAlignment="1">
      <alignment horizontal="center" vertical="center" wrapText="1"/>
    </xf>
    <xf numFmtId="168" fontId="16" fillId="0" borderId="9" xfId="63" applyFont="1" applyFill="1" applyBorder="1" applyAlignment="1" applyProtection="1">
      <alignment horizontal="left" vertical="center" wrapText="1"/>
      <protection locked="0"/>
    </xf>
    <xf numFmtId="168" fontId="16" fillId="2" borderId="9" xfId="63" applyFont="1" applyFill="1" applyBorder="1" applyAlignment="1" applyProtection="1">
      <alignment horizontal="left" vertical="center" wrapText="1"/>
      <protection locked="0"/>
    </xf>
    <xf numFmtId="0" fontId="16" fillId="2" borderId="12" xfId="3" applyFont="1" applyFill="1" applyBorder="1" applyAlignment="1" applyProtection="1">
      <alignment horizontal="center" vertical="center" wrapText="1"/>
      <protection locked="0"/>
    </xf>
    <xf numFmtId="0" fontId="16" fillId="0" borderId="11" xfId="3" applyFont="1" applyBorder="1" applyAlignment="1" applyProtection="1">
      <alignment horizontal="left" vertical="center" wrapText="1"/>
      <protection locked="0"/>
    </xf>
    <xf numFmtId="0" fontId="16" fillId="0" borderId="12" xfId="3" applyFont="1" applyBorder="1" applyAlignment="1" applyProtection="1">
      <alignment horizontal="left" vertical="center" wrapText="1"/>
      <protection locked="0"/>
    </xf>
    <xf numFmtId="0" fontId="16" fillId="0" borderId="12" xfId="3" applyFont="1" applyBorder="1" applyAlignment="1" applyProtection="1">
      <alignment horizontal="center" vertical="center" wrapText="1"/>
      <protection locked="0"/>
    </xf>
    <xf numFmtId="0" fontId="16" fillId="2" borderId="12" xfId="3" applyFont="1" applyFill="1" applyBorder="1" applyAlignment="1" applyProtection="1">
      <alignment horizontal="left" vertical="center" wrapText="1"/>
      <protection locked="0"/>
    </xf>
    <xf numFmtId="168" fontId="16" fillId="2" borderId="12" xfId="63" applyFont="1" applyFill="1" applyBorder="1" applyAlignment="1" applyProtection="1">
      <alignment horizontal="left" vertical="center" wrapText="1"/>
      <protection locked="0"/>
    </xf>
    <xf numFmtId="0" fontId="27" fillId="0" borderId="12" xfId="0" applyFont="1" applyBorder="1"/>
    <xf numFmtId="0" fontId="0" fillId="2" borderId="12" xfId="0" applyFill="1" applyBorder="1"/>
    <xf numFmtId="0" fontId="0" fillId="2" borderId="42" xfId="0" applyFill="1" applyBorder="1"/>
    <xf numFmtId="168" fontId="16" fillId="2" borderId="13" xfId="63" applyFont="1" applyFill="1" applyBorder="1" applyAlignment="1" applyProtection="1">
      <alignment horizontal="center" vertical="center" wrapText="1"/>
      <protection locked="0"/>
    </xf>
    <xf numFmtId="0" fontId="16" fillId="0" borderId="21" xfId="3" applyFont="1" applyBorder="1" applyAlignment="1" applyProtection="1">
      <alignment horizontal="center" vertical="center" wrapText="1"/>
      <protection locked="0"/>
    </xf>
    <xf numFmtId="16" fontId="16" fillId="0" borderId="21" xfId="3" applyNumberFormat="1" applyFont="1" applyBorder="1" applyAlignment="1" applyProtection="1">
      <alignment horizontal="center" vertical="center" wrapText="1"/>
      <protection locked="0"/>
    </xf>
    <xf numFmtId="16" fontId="16" fillId="0" borderId="9" xfId="3" applyNumberFormat="1" applyFont="1" applyBorder="1" applyAlignment="1" applyProtection="1">
      <alignment horizontal="center" vertical="center" wrapText="1"/>
      <protection locked="0"/>
    </xf>
    <xf numFmtId="168" fontId="16" fillId="2" borderId="9" xfId="63" applyFont="1" applyFill="1" applyBorder="1" applyAlignment="1" applyProtection="1">
      <alignment horizontal="center" vertical="center" wrapText="1"/>
      <protection locked="0"/>
    </xf>
    <xf numFmtId="0" fontId="0" fillId="2" borderId="18" xfId="0" applyFill="1" applyBorder="1"/>
    <xf numFmtId="0" fontId="0" fillId="2" borderId="56" xfId="0" applyFill="1" applyBorder="1"/>
    <xf numFmtId="0" fontId="15" fillId="2" borderId="0" xfId="0" applyFont="1" applyFill="1" applyAlignment="1">
      <alignment horizontal="center" vertical="center"/>
    </xf>
    <xf numFmtId="0" fontId="16" fillId="0" borderId="0" xfId="3" applyFont="1" applyAlignment="1" applyProtection="1">
      <alignment horizontal="left" vertical="center" wrapText="1"/>
      <protection locked="0"/>
    </xf>
    <xf numFmtId="0" fontId="16" fillId="2" borderId="0" xfId="3" applyFont="1" applyFill="1" applyAlignment="1" applyProtection="1">
      <alignment horizontal="center" vertical="center" wrapText="1"/>
      <protection locked="0"/>
    </xf>
    <xf numFmtId="0" fontId="16" fillId="2" borderId="0" xfId="3" applyFont="1" applyFill="1" applyAlignment="1" applyProtection="1">
      <alignment horizontal="left" vertical="center" wrapText="1"/>
      <protection locked="0"/>
    </xf>
    <xf numFmtId="168" fontId="16" fillId="2" borderId="0" xfId="63" applyFont="1" applyFill="1" applyAlignment="1" applyProtection="1">
      <alignment horizontal="center" vertical="center" wrapText="1"/>
      <protection locked="0"/>
    </xf>
    <xf numFmtId="0" fontId="16" fillId="0" borderId="0" xfId="3" applyFont="1" applyAlignment="1" applyProtection="1">
      <alignment horizontal="center" vertical="center" wrapText="1"/>
      <protection locked="0"/>
    </xf>
    <xf numFmtId="0" fontId="27" fillId="0" borderId="0" xfId="0" applyFont="1"/>
    <xf numFmtId="14" fontId="15" fillId="2" borderId="0" xfId="0" applyNumberFormat="1" applyFont="1" applyFill="1"/>
    <xf numFmtId="168" fontId="15" fillId="2" borderId="0" xfId="63" applyFont="1" applyFill="1"/>
    <xf numFmtId="168" fontId="2" fillId="2" borderId="0" xfId="63" applyFont="1" applyFill="1"/>
    <xf numFmtId="168" fontId="25" fillId="2" borderId="0" xfId="63" applyFont="1" applyFill="1"/>
    <xf numFmtId="0" fontId="0" fillId="0" borderId="0" xfId="0" applyAlignment="1">
      <alignment horizontal="left"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12" fillId="0" borderId="9" xfId="0" applyFont="1" applyBorder="1" applyAlignment="1">
      <alignment horizontal="center" vertical="center"/>
    </xf>
    <xf numFmtId="0" fontId="65" fillId="2" borderId="9" xfId="3" applyFont="1" applyFill="1" applyBorder="1" applyAlignment="1">
      <alignment horizontal="center" vertical="center" wrapText="1"/>
    </xf>
    <xf numFmtId="0" fontId="65" fillId="2" borderId="9" xfId="3" applyFont="1" applyFill="1" applyBorder="1" applyAlignment="1">
      <alignment horizontal="left" vertical="center"/>
    </xf>
    <xf numFmtId="0" fontId="65" fillId="2" borderId="9" xfId="3" applyFont="1" applyFill="1" applyBorder="1" applyAlignment="1">
      <alignment horizontal="left" vertical="center" wrapText="1"/>
    </xf>
    <xf numFmtId="174" fontId="65" fillId="2" borderId="21" xfId="3" applyNumberFormat="1" applyFont="1" applyFill="1" applyBorder="1" applyAlignment="1">
      <alignment horizontal="center" vertical="center" wrapText="1"/>
    </xf>
    <xf numFmtId="42" fontId="65" fillId="0" borderId="9" xfId="7" applyFont="1" applyFill="1" applyBorder="1" applyAlignment="1">
      <alignment horizontal="center" vertical="center" wrapText="1"/>
    </xf>
    <xf numFmtId="167" fontId="65" fillId="2" borderId="9" xfId="3" applyNumberFormat="1" applyFont="1" applyFill="1" applyBorder="1" applyAlignment="1">
      <alignment horizontal="center" vertical="center" wrapText="1"/>
    </xf>
    <xf numFmtId="0" fontId="12" fillId="0" borderId="0" xfId="0" applyFont="1" applyAlignment="1">
      <alignment horizontal="center" vertical="center"/>
    </xf>
    <xf numFmtId="0" fontId="0" fillId="0" borderId="9" xfId="0" applyBorder="1" applyAlignment="1">
      <alignment horizontal="left" vertical="center" wrapText="1"/>
    </xf>
    <xf numFmtId="0" fontId="0" fillId="0" borderId="9" xfId="3" applyFont="1" applyBorder="1" applyAlignment="1">
      <alignment horizontal="center" vertical="center" wrapText="1"/>
    </xf>
    <xf numFmtId="0" fontId="0" fillId="0" borderId="9" xfId="0" applyBorder="1" applyAlignment="1">
      <alignment horizontal="center" vertical="center"/>
    </xf>
    <xf numFmtId="0" fontId="0" fillId="0" borderId="9" xfId="0" applyBorder="1"/>
    <xf numFmtId="0" fontId="0" fillId="0" borderId="9" xfId="3" applyFont="1" applyBorder="1" applyAlignment="1">
      <alignment vertical="center" wrapText="1"/>
    </xf>
    <xf numFmtId="0" fontId="0" fillId="0" borderId="9" xfId="3" applyFont="1" applyBorder="1" applyAlignment="1">
      <alignment horizontal="left" vertical="center" wrapText="1"/>
    </xf>
    <xf numFmtId="16" fontId="0" fillId="2" borderId="9" xfId="3" applyNumberFormat="1" applyFont="1" applyFill="1" applyBorder="1" applyAlignment="1">
      <alignment horizontal="center" vertical="center" wrapText="1"/>
    </xf>
    <xf numFmtId="17" fontId="0" fillId="2" borderId="9" xfId="3" applyNumberFormat="1" applyFont="1" applyFill="1" applyBorder="1" applyAlignment="1">
      <alignment horizontal="center" vertical="center" wrapText="1"/>
    </xf>
    <xf numFmtId="0" fontId="0" fillId="0" borderId="9" xfId="0" applyBorder="1" applyAlignment="1">
      <alignment horizontal="left" vertical="center"/>
    </xf>
    <xf numFmtId="0" fontId="0" fillId="0" borderId="23" xfId="3" applyFont="1" applyBorder="1" applyAlignment="1">
      <alignment horizontal="left" vertical="center" wrapText="1"/>
    </xf>
    <xf numFmtId="0" fontId="51" fillId="0" borderId="9" xfId="0" applyFont="1" applyBorder="1" applyAlignment="1">
      <alignment horizontal="center" vertical="center"/>
    </xf>
    <xf numFmtId="0" fontId="0" fillId="0" borderId="23" xfId="3" applyFont="1" applyBorder="1" applyAlignment="1">
      <alignment vertical="center" wrapText="1"/>
    </xf>
    <xf numFmtId="0" fontId="0" fillId="0" borderId="22" xfId="3" applyFont="1" applyBorder="1" applyAlignment="1">
      <alignment horizontal="left" vertical="center" wrapText="1"/>
    </xf>
    <xf numFmtId="0" fontId="0" fillId="0" borderId="18" xfId="3" applyFont="1" applyBorder="1" applyAlignment="1">
      <alignment vertical="center" wrapText="1"/>
    </xf>
    <xf numFmtId="0" fontId="0" fillId="0" borderId="18" xfId="3" applyFont="1" applyBorder="1" applyAlignment="1">
      <alignment horizontal="left" vertical="center" wrapText="1"/>
    </xf>
    <xf numFmtId="0" fontId="51" fillId="0" borderId="18" xfId="3" applyFont="1" applyBorder="1" applyAlignment="1">
      <alignment horizontal="left" vertical="center" wrapText="1"/>
    </xf>
    <xf numFmtId="0" fontId="27" fillId="0" borderId="9" xfId="3" applyFont="1" applyBorder="1" applyAlignment="1">
      <alignment horizontal="left" vertical="center" wrapText="1"/>
    </xf>
    <xf numFmtId="0" fontId="27" fillId="0" borderId="9" xfId="0" applyFont="1" applyBorder="1" applyAlignment="1">
      <alignment horizontal="left" vertical="center" wrapText="1"/>
    </xf>
    <xf numFmtId="0" fontId="0" fillId="0" borderId="22" xfId="3" applyFont="1" applyBorder="1" applyAlignment="1">
      <alignment horizontal="center" vertical="center" wrapText="1"/>
    </xf>
    <xf numFmtId="0" fontId="0" fillId="0" borderId="22" xfId="3" applyFont="1" applyBorder="1" applyAlignment="1">
      <alignment vertical="center" wrapText="1"/>
    </xf>
    <xf numFmtId="0" fontId="0" fillId="0" borderId="23" xfId="3" applyFont="1" applyBorder="1" applyAlignment="1">
      <alignment horizontal="center" vertical="center" wrapText="1"/>
    </xf>
    <xf numFmtId="0" fontId="0" fillId="34" borderId="18" xfId="3" applyFont="1" applyFill="1" applyBorder="1" applyAlignment="1">
      <alignment horizontal="center" vertical="center" wrapText="1"/>
    </xf>
    <xf numFmtId="0" fontId="0" fillId="34" borderId="9" xfId="0" applyFill="1" applyBorder="1" applyAlignment="1">
      <alignment horizontal="left" vertical="center"/>
    </xf>
    <xf numFmtId="0" fontId="17" fillId="2" borderId="0" xfId="3" applyFont="1" applyFill="1" applyAlignment="1">
      <alignment horizontal="center" vertical="center" wrapText="1"/>
    </xf>
    <xf numFmtId="0" fontId="7" fillId="2" borderId="0" xfId="3" applyFont="1" applyFill="1" applyAlignment="1">
      <alignment horizontal="center" vertical="center" wrapText="1"/>
    </xf>
    <xf numFmtId="0" fontId="12" fillId="0" borderId="0" xfId="0" applyFont="1"/>
    <xf numFmtId="0" fontId="65" fillId="2" borderId="0" xfId="3" applyFont="1" applyFill="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xf>
    <xf numFmtId="0" fontId="12" fillId="0" borderId="0" xfId="0" applyFont="1" applyAlignment="1">
      <alignment wrapText="1"/>
    </xf>
    <xf numFmtId="0" fontId="30" fillId="11" borderId="9" xfId="3" applyFont="1" applyFill="1" applyBorder="1" applyAlignment="1">
      <alignment horizontal="center" vertical="center" wrapText="1"/>
    </xf>
    <xf numFmtId="0" fontId="31" fillId="11" borderId="9" xfId="3" applyFont="1" applyFill="1" applyBorder="1" applyAlignment="1">
      <alignment horizontal="center" vertical="center" wrapText="1"/>
    </xf>
    <xf numFmtId="0" fontId="66" fillId="0" borderId="9" xfId="3" applyFont="1" applyBorder="1" applyAlignment="1">
      <alignment horizontal="center" vertical="top" wrapText="1"/>
    </xf>
    <xf numFmtId="0" fontId="35" fillId="0" borderId="9" xfId="3" applyFont="1" applyBorder="1" applyAlignment="1">
      <alignment horizontal="center" vertical="center" wrapText="1"/>
    </xf>
    <xf numFmtId="0" fontId="29" fillId="2" borderId="9" xfId="3" applyFont="1" applyFill="1" applyBorder="1" applyAlignment="1">
      <alignment horizontal="left" vertical="top" wrapText="1"/>
    </xf>
    <xf numFmtId="0" fontId="37" fillId="0" borderId="9" xfId="3" applyFont="1" applyBorder="1" applyAlignment="1">
      <alignment vertical="center" wrapText="1"/>
    </xf>
    <xf numFmtId="0" fontId="30" fillId="0" borderId="0" xfId="3" applyFont="1" applyAlignment="1">
      <alignment vertical="center"/>
    </xf>
    <xf numFmtId="0" fontId="4" fillId="5" borderId="0" xfId="0" applyFont="1" applyFill="1" applyAlignment="1">
      <alignment vertical="center"/>
    </xf>
    <xf numFmtId="0" fontId="50" fillId="2" borderId="9" xfId="0" applyFont="1" applyFill="1" applyBorder="1"/>
    <xf numFmtId="0" fontId="50" fillId="2" borderId="0" xfId="0" applyFont="1" applyFill="1"/>
    <xf numFmtId="0" fontId="0" fillId="0" borderId="0" xfId="0" applyAlignment="1">
      <alignment vertical="top"/>
    </xf>
    <xf numFmtId="0" fontId="0" fillId="0" borderId="0" xfId="0" applyAlignment="1">
      <alignment vertical="center"/>
    </xf>
    <xf numFmtId="0" fontId="2" fillId="5" borderId="2" xfId="0" applyFont="1" applyFill="1" applyBorder="1"/>
    <xf numFmtId="0" fontId="14" fillId="5" borderId="18" xfId="0" applyFont="1" applyFill="1" applyBorder="1" applyAlignment="1">
      <alignment vertical="center"/>
    </xf>
    <xf numFmtId="0" fontId="14" fillId="5" borderId="11" xfId="0" applyFont="1" applyFill="1" applyBorder="1" applyAlignment="1">
      <alignment horizontal="center" vertical="center" wrapText="1"/>
    </xf>
    <xf numFmtId="0" fontId="2" fillId="5" borderId="7" xfId="0" applyFont="1" applyFill="1" applyBorder="1"/>
    <xf numFmtId="0" fontId="15" fillId="2" borderId="9" xfId="0" applyFont="1" applyFill="1" applyBorder="1" applyAlignment="1">
      <alignment vertical="center"/>
    </xf>
    <xf numFmtId="0" fontId="14" fillId="5" borderId="23" xfId="0" applyFont="1" applyFill="1" applyBorder="1" applyAlignment="1">
      <alignment horizontal="center" vertical="center" wrapText="1"/>
    </xf>
    <xf numFmtId="0" fontId="14" fillId="0" borderId="9" xfId="0" applyFont="1" applyBorder="1" applyAlignment="1">
      <alignment horizontal="center" vertical="center"/>
    </xf>
    <xf numFmtId="2" fontId="14" fillId="0" borderId="9" xfId="0" applyNumberFormat="1" applyFont="1" applyBorder="1" applyAlignment="1">
      <alignment horizontal="left" vertical="center" indent="1"/>
    </xf>
    <xf numFmtId="0" fontId="14" fillId="5" borderId="9" xfId="0" applyFont="1" applyFill="1" applyBorder="1" applyAlignment="1">
      <alignment horizontal="center" wrapText="1"/>
    </xf>
    <xf numFmtId="0" fontId="14" fillId="5" borderId="23" xfId="0" applyFont="1" applyFill="1" applyBorder="1" applyAlignment="1">
      <alignment horizontal="center" wrapText="1"/>
    </xf>
    <xf numFmtId="0" fontId="14" fillId="5" borderId="15" xfId="0" applyFont="1" applyFill="1" applyBorder="1" applyAlignment="1">
      <alignment horizontal="center" vertical="center" wrapText="1"/>
    </xf>
    <xf numFmtId="0" fontId="14" fillId="5" borderId="68" xfId="0" applyFont="1" applyFill="1" applyBorder="1" applyAlignment="1">
      <alignment horizontal="center" vertical="center" wrapText="1"/>
    </xf>
    <xf numFmtId="0" fontId="2" fillId="2" borderId="0" xfId="0" applyFont="1" applyFill="1" applyAlignment="1">
      <alignment wrapText="1"/>
    </xf>
    <xf numFmtId="0" fontId="23" fillId="0" borderId="9" xfId="0" applyFont="1" applyBorder="1" applyAlignment="1">
      <alignment horizontal="center" vertical="center" wrapText="1"/>
    </xf>
    <xf numFmtId="0" fontId="16" fillId="0" borderId="9" xfId="0" applyFont="1" applyBorder="1" applyAlignment="1">
      <alignment vertical="center" wrapText="1"/>
    </xf>
    <xf numFmtId="0" fontId="16" fillId="0" borderId="19" xfId="0" applyFont="1" applyBorder="1" applyAlignment="1">
      <alignment horizontal="center" vertical="center" wrapText="1"/>
    </xf>
    <xf numFmtId="14" fontId="16" fillId="0" borderId="9" xfId="0" applyNumberFormat="1" applyFont="1" applyBorder="1" applyAlignment="1">
      <alignment horizontal="center" vertical="center" wrapText="1"/>
    </xf>
    <xf numFmtId="0" fontId="15" fillId="2" borderId="19" xfId="0" applyFont="1" applyFill="1" applyBorder="1" applyAlignment="1">
      <alignment horizontal="center" vertical="center" wrapText="1"/>
    </xf>
    <xf numFmtId="0" fontId="15" fillId="2" borderId="19" xfId="0" applyFont="1" applyFill="1" applyBorder="1" applyAlignment="1">
      <alignment vertical="center" wrapText="1"/>
    </xf>
    <xf numFmtId="0" fontId="15" fillId="0" borderId="0" xfId="0" applyFont="1"/>
    <xf numFmtId="0" fontId="2" fillId="2" borderId="21" xfId="0" applyFont="1" applyFill="1" applyBorder="1"/>
    <xf numFmtId="0" fontId="2" fillId="14" borderId="0" xfId="0" applyFont="1" applyFill="1"/>
    <xf numFmtId="0" fontId="15" fillId="0" borderId="9" xfId="0" applyFont="1" applyBorder="1" applyAlignment="1">
      <alignment horizontal="center"/>
    </xf>
    <xf numFmtId="0" fontId="14" fillId="2" borderId="18" xfId="0" applyFont="1" applyFill="1" applyBorder="1" applyAlignment="1">
      <alignment vertical="center" wrapText="1"/>
    </xf>
    <xf numFmtId="0" fontId="49" fillId="25" borderId="0" xfId="0" applyFont="1" applyFill="1" applyAlignment="1">
      <alignment horizontal="center" vertical="center"/>
    </xf>
    <xf numFmtId="0" fontId="68" fillId="25" borderId="0" xfId="0" applyFont="1" applyFill="1" applyAlignment="1">
      <alignment horizontal="center"/>
    </xf>
    <xf numFmtId="0" fontId="0" fillId="25" borderId="0" xfId="0" applyFill="1" applyAlignment="1">
      <alignment horizontal="center" vertical="center" wrapText="1"/>
    </xf>
    <xf numFmtId="0" fontId="69" fillId="0" borderId="9" xfId="0" applyFont="1" applyBorder="1" applyAlignment="1">
      <alignment vertical="center" wrapText="1"/>
    </xf>
    <xf numFmtId="14" fontId="15" fillId="0" borderId="9" xfId="0" applyNumberFormat="1" applyFont="1" applyBorder="1" applyAlignment="1">
      <alignment vertical="center" wrapText="1"/>
    </xf>
    <xf numFmtId="0" fontId="0" fillId="0" borderId="0" xfId="0" applyAlignment="1">
      <alignment vertical="center" wrapText="1"/>
    </xf>
    <xf numFmtId="0" fontId="69" fillId="0" borderId="9" xfId="0" applyFont="1" applyBorder="1" applyAlignment="1">
      <alignment vertical="center" wrapText="1"/>
    </xf>
    <xf numFmtId="0" fontId="15" fillId="0" borderId="9" xfId="0" applyFont="1" applyBorder="1" applyAlignment="1">
      <alignment vertical="center" wrapText="1"/>
    </xf>
    <xf numFmtId="0" fontId="14" fillId="18" borderId="9" xfId="0" applyFont="1" applyFill="1" applyBorder="1" applyAlignment="1">
      <alignment horizontal="center" vertical="center" wrapText="1"/>
    </xf>
    <xf numFmtId="0" fontId="15" fillId="18" borderId="0" xfId="0" applyFont="1" applyFill="1"/>
    <xf numFmtId="9" fontId="15" fillId="2" borderId="9" xfId="64" applyFont="1" applyFill="1" applyBorder="1" applyAlignment="1">
      <alignment horizontal="center" vertical="center"/>
    </xf>
    <xf numFmtId="0" fontId="15" fillId="0" borderId="9" xfId="0" applyFont="1" applyBorder="1" applyAlignment="1">
      <alignment wrapText="1"/>
    </xf>
    <xf numFmtId="9" fontId="15" fillId="0" borderId="9" xfId="64" applyFont="1" applyBorder="1" applyAlignment="1">
      <alignment horizontal="center" vertical="center"/>
    </xf>
    <xf numFmtId="9" fontId="15" fillId="0" borderId="19" xfId="64" applyFont="1" applyBorder="1" applyAlignment="1">
      <alignment horizontal="center" vertical="center"/>
    </xf>
    <xf numFmtId="0" fontId="15" fillId="0" borderId="9" xfId="0" applyFont="1" applyBorder="1" applyAlignment="1">
      <alignment horizontal="justify" vertical="center"/>
    </xf>
    <xf numFmtId="9" fontId="15" fillId="0" borderId="9" xfId="64" applyFont="1" applyFill="1" applyBorder="1" applyAlignment="1">
      <alignment horizontal="center" vertical="center"/>
    </xf>
    <xf numFmtId="0" fontId="15" fillId="0" borderId="0" xfId="0" applyFont="1" applyAlignment="1">
      <alignment horizontal="justify" vertical="center" wrapText="1"/>
    </xf>
    <xf numFmtId="0" fontId="15" fillId="0" borderId="0" xfId="0" applyFont="1" applyAlignment="1">
      <alignment vertical="center" wrapText="1"/>
    </xf>
    <xf numFmtId="0" fontId="15" fillId="0" borderId="0" xfId="0" applyFont="1" applyAlignment="1">
      <alignment horizontal="center"/>
    </xf>
    <xf numFmtId="0" fontId="15" fillId="0" borderId="0" xfId="0" applyFont="1" applyAlignment="1">
      <alignment horizontal="left"/>
    </xf>
    <xf numFmtId="0" fontId="14" fillId="18" borderId="9" xfId="0" applyFont="1" applyFill="1" applyBorder="1" applyAlignment="1">
      <alignment horizontal="left" vertical="center" wrapText="1"/>
    </xf>
    <xf numFmtId="9" fontId="15" fillId="2" borderId="9" xfId="64" applyFont="1" applyFill="1" applyBorder="1" applyAlignment="1">
      <alignment horizontal="center" vertical="center" wrapText="1"/>
    </xf>
    <xf numFmtId="9" fontId="15" fillId="0" borderId="9" xfId="64" applyFont="1" applyBorder="1" applyAlignment="1">
      <alignment vertical="center"/>
    </xf>
    <xf numFmtId="0" fontId="15" fillId="0" borderId="9" xfId="0" applyFont="1" applyBorder="1" applyAlignment="1">
      <alignment horizontal="left" vertical="center" wrapText="1"/>
    </xf>
    <xf numFmtId="0" fontId="15" fillId="2" borderId="71" xfId="0" applyFont="1" applyFill="1" applyBorder="1" applyAlignment="1">
      <alignment horizontal="justify" vertical="center" wrapText="1"/>
    </xf>
    <xf numFmtId="0" fontId="15" fillId="2" borderId="72" xfId="0" applyFont="1" applyFill="1" applyBorder="1" applyAlignment="1">
      <alignment horizontal="justify" vertical="center" wrapText="1"/>
    </xf>
    <xf numFmtId="9" fontId="15" fillId="0" borderId="9" xfId="64" applyFont="1" applyBorder="1" applyAlignment="1">
      <alignment vertical="center" wrapText="1"/>
    </xf>
    <xf numFmtId="0" fontId="15" fillId="0" borderId="9" xfId="0" applyFont="1" applyBorder="1" applyAlignment="1">
      <alignment horizontal="center" vertical="center"/>
    </xf>
    <xf numFmtId="0" fontId="15" fillId="2" borderId="9" xfId="0" applyFont="1" applyFill="1" applyBorder="1" applyAlignment="1">
      <alignment horizontal="left" vertical="center" wrapText="1"/>
    </xf>
    <xf numFmtId="0" fontId="15" fillId="2" borderId="73" xfId="0" applyFont="1" applyFill="1" applyBorder="1" applyAlignment="1">
      <alignment horizontal="justify" vertical="center" wrapText="1"/>
    </xf>
    <xf numFmtId="0" fontId="15" fillId="0" borderId="9" xfId="0" applyFont="1" applyBorder="1"/>
    <xf numFmtId="0" fontId="14" fillId="18" borderId="18" xfId="0" applyFont="1" applyFill="1" applyBorder="1" applyAlignment="1">
      <alignment horizontal="center" vertical="center" wrapText="1"/>
    </xf>
    <xf numFmtId="0" fontId="14" fillId="18" borderId="11" xfId="0" applyFont="1" applyFill="1" applyBorder="1" applyAlignment="1">
      <alignment horizontal="left" vertical="center" wrapText="1"/>
    </xf>
    <xf numFmtId="0" fontId="14" fillId="18" borderId="13" xfId="0" applyFont="1" applyFill="1" applyBorder="1" applyAlignment="1">
      <alignment horizontal="center" vertical="center" wrapText="1"/>
    </xf>
    <xf numFmtId="9" fontId="15" fillId="0" borderId="9" xfId="64" applyFont="1" applyFill="1" applyBorder="1" applyAlignment="1">
      <alignment horizontal="center" vertical="center" wrapText="1"/>
    </xf>
    <xf numFmtId="0" fontId="15" fillId="2" borderId="75" xfId="0" applyFont="1" applyFill="1" applyBorder="1" applyAlignment="1">
      <alignment horizontal="justify" vertical="center" wrapText="1"/>
    </xf>
    <xf numFmtId="9" fontId="15" fillId="0" borderId="9" xfId="64" applyFont="1" applyBorder="1" applyAlignment="1">
      <alignment horizontal="left" vertical="center" wrapText="1"/>
    </xf>
    <xf numFmtId="0" fontId="16" fillId="0" borderId="9" xfId="0" applyFont="1" applyBorder="1" applyAlignment="1">
      <alignment horizontal="left" vertical="center" wrapText="1"/>
    </xf>
    <xf numFmtId="9" fontId="16" fillId="0" borderId="9" xfId="64" applyFont="1" applyFill="1" applyBorder="1" applyAlignment="1">
      <alignment horizontal="center" vertical="center" wrapText="1"/>
    </xf>
    <xf numFmtId="0" fontId="15" fillId="0" borderId="9" xfId="0" applyFont="1" applyBorder="1" applyAlignment="1">
      <alignment horizontal="left" vertical="center"/>
    </xf>
    <xf numFmtId="0" fontId="16" fillId="0" borderId="9" xfId="0" applyFont="1" applyBorder="1" applyAlignment="1" applyProtection="1">
      <alignment vertical="center" wrapText="1"/>
      <protection locked="0" hidden="1"/>
    </xf>
    <xf numFmtId="0" fontId="2" fillId="0" borderId="0" xfId="0" applyFont="1" applyAlignment="1">
      <alignment horizontal="center"/>
    </xf>
    <xf numFmtId="0" fontId="2" fillId="18" borderId="0" xfId="0" applyFont="1" applyFill="1"/>
    <xf numFmtId="9" fontId="16" fillId="0" borderId="9" xfId="64" applyFont="1" applyBorder="1" applyAlignment="1">
      <alignment horizontal="left" vertical="center" wrapText="1"/>
    </xf>
    <xf numFmtId="0" fontId="23" fillId="0" borderId="9" xfId="0" applyFont="1" applyBorder="1" applyAlignment="1">
      <alignment horizontal="left" vertical="center" wrapText="1"/>
    </xf>
    <xf numFmtId="0" fontId="15" fillId="0" borderId="9" xfId="0" applyFont="1" applyBorder="1" applyAlignment="1">
      <alignment horizontal="left" wrapText="1"/>
    </xf>
    <xf numFmtId="0" fontId="14" fillId="0" borderId="9" xfId="0" applyFont="1" applyBorder="1" applyAlignment="1">
      <alignment horizontal="left" wrapText="1"/>
    </xf>
    <xf numFmtId="9" fontId="15" fillId="0" borderId="9" xfId="0" applyNumberFormat="1" applyFont="1" applyBorder="1" applyAlignment="1">
      <alignment horizontal="center" vertical="center" wrapText="1"/>
    </xf>
    <xf numFmtId="0" fontId="14" fillId="0" borderId="9" xfId="0" applyFont="1" applyBorder="1" applyAlignment="1">
      <alignment horizontal="left" vertical="center" wrapText="1"/>
    </xf>
    <xf numFmtId="0" fontId="2" fillId="0" borderId="25" xfId="0" applyFont="1" applyBorder="1" applyAlignment="1">
      <alignment vertical="center"/>
    </xf>
    <xf numFmtId="0" fontId="2" fillId="0" borderId="27" xfId="0" applyFont="1" applyBorder="1"/>
    <xf numFmtId="0" fontId="2" fillId="0" borderId="28" xfId="0" applyFont="1" applyBorder="1" applyAlignment="1">
      <alignment vertical="center"/>
    </xf>
    <xf numFmtId="0" fontId="2" fillId="0" borderId="24" xfId="0" applyFont="1" applyBorder="1"/>
    <xf numFmtId="0" fontId="2" fillId="0" borderId="29" xfId="0" applyFont="1" applyBorder="1" applyAlignment="1">
      <alignment vertical="center"/>
    </xf>
    <xf numFmtId="0" fontId="2" fillId="0" borderId="31" xfId="0" applyFont="1" applyBorder="1"/>
    <xf numFmtId="0" fontId="24" fillId="0" borderId="0" xfId="0" applyFont="1"/>
    <xf numFmtId="0" fontId="2" fillId="0" borderId="25" xfId="0" applyFont="1" applyBorder="1" applyAlignment="1">
      <alignment horizontal="center" vertical="center" wrapText="1"/>
    </xf>
    <xf numFmtId="0" fontId="2" fillId="0" borderId="26" xfId="0" applyFont="1" applyBorder="1" applyAlignment="1">
      <alignment horizontal="justify" vertical="center" wrapText="1"/>
    </xf>
    <xf numFmtId="0" fontId="24" fillId="0" borderId="26" xfId="0" applyFont="1" applyBorder="1" applyAlignment="1">
      <alignment horizontal="center" vertical="center" wrapText="1"/>
    </xf>
    <xf numFmtId="0" fontId="2" fillId="0" borderId="26" xfId="0" applyFont="1" applyBorder="1" applyAlignment="1">
      <alignment horizontal="center" vertical="center" wrapText="1"/>
    </xf>
    <xf numFmtId="168" fontId="0" fillId="0" borderId="26" xfId="63" applyFont="1" applyBorder="1" applyAlignment="1">
      <alignment horizontal="center" vertical="center" wrapText="1"/>
    </xf>
    <xf numFmtId="0" fontId="0" fillId="0" borderId="26" xfId="0" applyBorder="1" applyAlignment="1">
      <alignment vertical="top" wrapText="1"/>
    </xf>
    <xf numFmtId="0" fontId="0" fillId="18" borderId="26" xfId="0" applyFill="1" applyBorder="1" applyAlignment="1">
      <alignment horizontal="center" vertical="center" wrapText="1"/>
    </xf>
    <xf numFmtId="0" fontId="0" fillId="0" borderId="27" xfId="0" applyBorder="1" applyAlignment="1">
      <alignment vertical="top" wrapText="1"/>
    </xf>
    <xf numFmtId="0" fontId="0" fillId="18" borderId="24" xfId="0" applyFill="1" applyBorder="1" applyAlignment="1">
      <alignment horizontal="center" vertical="center" wrapText="1"/>
    </xf>
    <xf numFmtId="0" fontId="0" fillId="0" borderId="24" xfId="0" applyBorder="1" applyAlignment="1">
      <alignment horizontal="center" vertical="center" wrapText="1"/>
    </xf>
    <xf numFmtId="0" fontId="2" fillId="0" borderId="29" xfId="0" applyFont="1" applyBorder="1" applyAlignment="1">
      <alignment horizontal="center" vertical="center" wrapText="1"/>
    </xf>
    <xf numFmtId="0" fontId="0" fillId="18" borderId="30" xfId="0" applyFill="1" applyBorder="1" applyAlignment="1">
      <alignment horizontal="center" vertical="center" wrapText="1"/>
    </xf>
    <xf numFmtId="0" fontId="0" fillId="19" borderId="26" xfId="0" applyFill="1" applyBorder="1" applyAlignment="1">
      <alignment horizontal="center" vertical="center" wrapText="1"/>
    </xf>
    <xf numFmtId="0" fontId="0" fillId="19" borderId="27" xfId="0" applyFill="1" applyBorder="1" applyAlignment="1">
      <alignment horizontal="center" vertical="center" wrapText="1"/>
    </xf>
    <xf numFmtId="0" fontId="0" fillId="19" borderId="24" xfId="0" applyFill="1" applyBorder="1" applyAlignment="1">
      <alignment horizontal="center" vertical="center" wrapText="1"/>
    </xf>
    <xf numFmtId="0" fontId="2" fillId="0" borderId="66" xfId="0" applyFont="1" applyBorder="1" applyAlignment="1">
      <alignment horizontal="center" vertical="center" wrapText="1"/>
    </xf>
    <xf numFmtId="0" fontId="2" fillId="0" borderId="18" xfId="0" applyFont="1" applyBorder="1" applyAlignment="1">
      <alignment horizontal="justify" vertical="center" wrapText="1"/>
    </xf>
    <xf numFmtId="0" fontId="24" fillId="0" borderId="18" xfId="0" applyFont="1" applyBorder="1" applyAlignment="1">
      <alignment horizontal="center" vertical="center" wrapText="1"/>
    </xf>
    <xf numFmtId="168" fontId="0" fillId="0" borderId="18" xfId="63" applyFont="1" applyBorder="1" applyAlignment="1">
      <alignment horizontal="center" vertical="center" wrapText="1"/>
    </xf>
    <xf numFmtId="0" fontId="0" fillId="0" borderId="18" xfId="0" applyBorder="1" applyAlignment="1">
      <alignment vertical="top" wrapText="1"/>
    </xf>
    <xf numFmtId="0" fontId="0" fillId="19" borderId="18" xfId="0" applyFill="1" applyBorder="1" applyAlignment="1">
      <alignment horizontal="center" vertical="center" wrapText="1"/>
    </xf>
    <xf numFmtId="0" fontId="0" fillId="20" borderId="26" xfId="0" applyFill="1" applyBorder="1" applyAlignment="1">
      <alignment horizontal="center" vertical="center" wrapText="1"/>
    </xf>
    <xf numFmtId="0" fontId="0" fillId="20" borderId="27" xfId="0" applyFill="1" applyBorder="1" applyAlignment="1">
      <alignment horizontal="center" vertical="center" wrapText="1"/>
    </xf>
    <xf numFmtId="0" fontId="0" fillId="20" borderId="24" xfId="0" applyFill="1" applyBorder="1" applyAlignment="1">
      <alignment horizontal="center" vertical="center" wrapText="1"/>
    </xf>
    <xf numFmtId="0" fontId="0" fillId="21" borderId="26" xfId="0" applyFill="1" applyBorder="1" applyAlignment="1">
      <alignment horizontal="center" vertical="center" wrapText="1"/>
    </xf>
    <xf numFmtId="0" fontId="0" fillId="21" borderId="27" xfId="0" applyFill="1" applyBorder="1" applyAlignment="1">
      <alignment horizontal="center" vertical="center" wrapText="1"/>
    </xf>
    <xf numFmtId="0" fontId="0" fillId="21" borderId="24" xfId="0" applyFill="1" applyBorder="1" applyAlignment="1">
      <alignment horizontal="center" vertical="center" wrapText="1"/>
    </xf>
    <xf numFmtId="0" fontId="0" fillId="0" borderId="56" xfId="0" applyBorder="1" applyAlignment="1">
      <alignment vertical="top" wrapText="1"/>
    </xf>
    <xf numFmtId="0" fontId="0" fillId="21" borderId="31" xfId="0" applyFill="1" applyBorder="1" applyAlignment="1">
      <alignment horizontal="center" vertical="center" wrapText="1"/>
    </xf>
    <xf numFmtId="0" fontId="0" fillId="0" borderId="26" xfId="0" applyBorder="1" applyAlignment="1">
      <alignment horizontal="center" vertical="center" wrapText="1"/>
    </xf>
    <xf numFmtId="0" fontId="0" fillId="22" borderId="26" xfId="0" applyFill="1" applyBorder="1" applyAlignment="1">
      <alignment horizontal="center" vertical="center" wrapText="1"/>
    </xf>
    <xf numFmtId="0" fontId="0" fillId="0" borderId="27" xfId="0" applyBorder="1" applyAlignment="1">
      <alignment horizontal="center" vertical="center" wrapText="1"/>
    </xf>
    <xf numFmtId="0" fontId="2" fillId="0" borderId="23" xfId="0" applyFont="1" applyBorder="1" applyAlignment="1">
      <alignment horizontal="justify" vertical="center" wrapText="1"/>
    </xf>
    <xf numFmtId="0" fontId="2" fillId="0" borderId="37" xfId="0" applyFont="1" applyBorder="1" applyAlignment="1">
      <alignment horizontal="justify" vertical="center" wrapText="1"/>
    </xf>
    <xf numFmtId="0" fontId="0" fillId="0" borderId="7" xfId="0" applyBorder="1" applyAlignment="1">
      <alignment vertical="top" wrapText="1"/>
    </xf>
    <xf numFmtId="0" fontId="0" fillId="22" borderId="31" xfId="0" applyFill="1" applyBorder="1" applyAlignment="1">
      <alignment horizontal="center" vertical="center" wrapText="1"/>
    </xf>
    <xf numFmtId="0" fontId="0" fillId="23" borderId="26" xfId="0" applyFill="1" applyBorder="1" applyAlignment="1">
      <alignment horizontal="center" vertical="center" wrapText="1"/>
    </xf>
    <xf numFmtId="0" fontId="0" fillId="23" borderId="27" xfId="0" applyFill="1" applyBorder="1" applyAlignment="1">
      <alignment horizontal="center" vertical="center" wrapText="1"/>
    </xf>
    <xf numFmtId="0" fontId="0" fillId="23" borderId="24" xfId="0" applyFill="1" applyBorder="1" applyAlignment="1">
      <alignment horizontal="center" vertical="center" wrapText="1"/>
    </xf>
    <xf numFmtId="0" fontId="15" fillId="25" borderId="9" xfId="0" applyFont="1" applyFill="1" applyBorder="1" applyAlignment="1">
      <alignment vertical="center"/>
    </xf>
    <xf numFmtId="0" fontId="15" fillId="0" borderId="9" xfId="0" applyFont="1" applyBorder="1" applyAlignment="1">
      <alignment horizontal="left" vertical="center" wrapText="1"/>
    </xf>
    <xf numFmtId="0" fontId="15" fillId="0" borderId="9" xfId="0" applyFont="1" applyBorder="1" applyAlignment="1">
      <alignment horizontal="center" vertical="center" wrapText="1"/>
    </xf>
    <xf numFmtId="0" fontId="15" fillId="0" borderId="18" xfId="0" applyFont="1" applyBorder="1" applyAlignment="1">
      <alignment horizontal="left" vertical="center" wrapText="1"/>
    </xf>
    <xf numFmtId="0" fontId="15" fillId="0" borderId="9" xfId="0" applyFont="1" applyBorder="1" applyAlignment="1">
      <alignment horizontal="center" vertical="center"/>
    </xf>
    <xf numFmtId="9" fontId="15" fillId="0" borderId="9" xfId="64" applyFont="1" applyBorder="1" applyAlignment="1">
      <alignment horizontal="center" vertical="center" wrapText="1"/>
    </xf>
    <xf numFmtId="0" fontId="15" fillId="0" borderId="9" xfId="0" applyFont="1" applyBorder="1"/>
    <xf numFmtId="0" fontId="16" fillId="0" borderId="9" xfId="0" applyFont="1" applyBorder="1" applyAlignment="1">
      <alignment vertical="center" wrapText="1"/>
    </xf>
    <xf numFmtId="0" fontId="16" fillId="0" borderId="9" xfId="0" applyFont="1" applyBorder="1" applyAlignment="1">
      <alignment horizontal="left" vertical="center" wrapText="1"/>
    </xf>
    <xf numFmtId="0" fontId="15" fillId="0" borderId="0" xfId="0" applyFont="1" applyAlignment="1">
      <alignment wrapText="1"/>
    </xf>
    <xf numFmtId="0" fontId="15" fillId="2" borderId="9" xfId="0" applyFont="1" applyFill="1" applyBorder="1" applyAlignment="1">
      <alignment horizontal="left" vertical="center" wrapText="1"/>
    </xf>
    <xf numFmtId="0" fontId="15" fillId="0" borderId="0" xfId="0" applyFont="1"/>
    <xf numFmtId="0" fontId="15" fillId="0" borderId="78" xfId="0" applyFont="1" applyBorder="1" applyAlignment="1">
      <alignment horizontal="center" vertical="center" wrapText="1"/>
    </xf>
    <xf numFmtId="0" fontId="15" fillId="0" borderId="9" xfId="0" applyFont="1" applyBorder="1" applyAlignment="1">
      <alignment horizontal="left" vertical="center" wrapText="1"/>
    </xf>
    <xf numFmtId="0" fontId="15" fillId="32" borderId="78" xfId="0" applyFont="1" applyFill="1" applyBorder="1" applyAlignment="1">
      <alignment vertical="center" wrapText="1"/>
    </xf>
    <xf numFmtId="0" fontId="15" fillId="2" borderId="78" xfId="0" applyFont="1" applyFill="1" applyBorder="1" applyAlignment="1">
      <alignment horizontal="left" vertical="center" wrapText="1"/>
    </xf>
    <xf numFmtId="0" fontId="15" fillId="2" borderId="78" xfId="0" applyFont="1" applyFill="1" applyBorder="1" applyAlignment="1">
      <alignment vertical="center" wrapText="1"/>
    </xf>
    <xf numFmtId="9" fontId="15" fillId="35" borderId="78" xfId="0" applyNumberFormat="1" applyFont="1" applyFill="1" applyBorder="1" applyAlignment="1">
      <alignment horizontal="center" vertical="center"/>
    </xf>
    <xf numFmtId="9" fontId="15" fillId="2" borderId="78" xfId="0" applyNumberFormat="1" applyFont="1" applyFill="1" applyBorder="1" applyAlignment="1">
      <alignment horizontal="center" vertical="center"/>
    </xf>
    <xf numFmtId="0" fontId="15" fillId="2" borderId="79" xfId="0" applyFont="1" applyFill="1" applyBorder="1" applyAlignment="1">
      <alignment vertical="center" wrapText="1"/>
    </xf>
    <xf numFmtId="0" fontId="15" fillId="2" borderId="78" xfId="0" applyFont="1" applyFill="1" applyBorder="1" applyAlignment="1">
      <alignment vertical="top" wrapText="1"/>
    </xf>
    <xf numFmtId="0" fontId="15" fillId="2" borderId="79" xfId="0" applyFont="1" applyFill="1" applyBorder="1" applyAlignment="1">
      <alignment horizontal="left" vertical="center" wrapText="1"/>
    </xf>
    <xf numFmtId="9" fontId="15" fillId="2" borderId="79" xfId="0" applyNumberFormat="1" applyFont="1" applyFill="1" applyBorder="1" applyAlignment="1">
      <alignment horizontal="center" vertical="center" wrapText="1"/>
    </xf>
    <xf numFmtId="0" fontId="15" fillId="32" borderId="79" xfId="0" applyFont="1" applyFill="1" applyBorder="1" applyAlignment="1">
      <alignment vertical="center" wrapText="1"/>
    </xf>
    <xf numFmtId="9" fontId="15" fillId="32" borderId="79" xfId="0" applyNumberFormat="1" applyFont="1" applyFill="1" applyBorder="1" applyAlignment="1">
      <alignment horizontal="center" vertical="center"/>
    </xf>
    <xf numFmtId="9" fontId="15" fillId="2" borderId="79" xfId="0" applyNumberFormat="1" applyFont="1" applyFill="1" applyBorder="1" applyAlignment="1">
      <alignment horizontal="center" vertical="center"/>
    </xf>
    <xf numFmtId="0" fontId="15" fillId="2" borderId="79" xfId="0" applyFont="1" applyFill="1" applyBorder="1"/>
    <xf numFmtId="0" fontId="15" fillId="35" borderId="79" xfId="0" applyFont="1" applyFill="1" applyBorder="1" applyAlignment="1">
      <alignment vertical="center" wrapText="1"/>
    </xf>
    <xf numFmtId="0" fontId="15" fillId="35" borderId="78" xfId="0" applyFont="1" applyFill="1" applyBorder="1" applyAlignment="1">
      <alignment horizontal="left" vertical="center" wrapText="1"/>
    </xf>
    <xf numFmtId="9" fontId="15" fillId="35" borderId="79" xfId="0" applyNumberFormat="1" applyFont="1" applyFill="1" applyBorder="1" applyAlignment="1">
      <alignment horizontal="center" vertical="center"/>
    </xf>
    <xf numFmtId="0" fontId="15" fillId="32" borderId="78" xfId="0" applyFont="1" applyFill="1" applyBorder="1" applyAlignment="1">
      <alignment horizontal="left" vertical="center" wrapText="1"/>
    </xf>
    <xf numFmtId="0" fontId="15" fillId="32" borderId="79" xfId="0" applyFont="1" applyFill="1" applyBorder="1" applyAlignment="1">
      <alignment horizontal="center" vertical="center"/>
    </xf>
    <xf numFmtId="0" fontId="15" fillId="32" borderId="79" xfId="0" applyFont="1" applyFill="1" applyBorder="1" applyAlignment="1">
      <alignment horizontal="left" vertical="center" wrapText="1"/>
    </xf>
    <xf numFmtId="0" fontId="15" fillId="32" borderId="0" xfId="0" applyFont="1" applyFill="1" applyAlignment="1">
      <alignment horizontal="left" vertical="center"/>
    </xf>
    <xf numFmtId="0" fontId="15" fillId="2" borderId="50" xfId="0" applyFont="1" applyFill="1" applyBorder="1" applyAlignment="1">
      <alignment vertical="center" wrapText="1"/>
    </xf>
    <xf numFmtId="0" fontId="15" fillId="32" borderId="50" xfId="0" applyFont="1" applyFill="1" applyBorder="1" applyAlignment="1">
      <alignment vertical="center" wrapText="1"/>
    </xf>
    <xf numFmtId="9" fontId="15" fillId="2" borderId="50" xfId="0" applyNumberFormat="1" applyFont="1" applyFill="1" applyBorder="1" applyAlignment="1">
      <alignment horizontal="center" vertical="center"/>
    </xf>
    <xf numFmtId="0" fontId="15" fillId="32" borderId="50" xfId="0" applyFont="1" applyFill="1" applyBorder="1" applyAlignment="1">
      <alignment horizontal="left" vertical="center" wrapText="1"/>
    </xf>
    <xf numFmtId="0" fontId="15" fillId="35" borderId="78" xfId="0" applyFont="1" applyFill="1" applyBorder="1" applyAlignment="1">
      <alignment vertical="center" wrapText="1"/>
    </xf>
    <xf numFmtId="0" fontId="15" fillId="32" borderId="78" xfId="0" applyFont="1" applyFill="1" applyBorder="1" applyAlignment="1">
      <alignment vertical="center"/>
    </xf>
    <xf numFmtId="9" fontId="15" fillId="32" borderId="78" xfId="0" applyNumberFormat="1" applyFont="1" applyFill="1" applyBorder="1" applyAlignment="1">
      <alignment horizontal="center" vertical="center"/>
    </xf>
    <xf numFmtId="0" fontId="15" fillId="32" borderId="78" xfId="0" applyFont="1" applyFill="1" applyBorder="1" applyAlignment="1">
      <alignment horizontal="center" vertical="center" wrapText="1"/>
    </xf>
    <xf numFmtId="0" fontId="8" fillId="2" borderId="0" xfId="1" applyFill="1" applyBorder="1" applyAlignment="1">
      <alignment horizontal="center" vertical="center"/>
    </xf>
    <xf numFmtId="0" fontId="8" fillId="2" borderId="14" xfId="1" applyFill="1" applyBorder="1" applyAlignment="1">
      <alignment horizontal="center" vertical="center"/>
    </xf>
    <xf numFmtId="0" fontId="18" fillId="2" borderId="0" xfId="1" applyFont="1" applyFill="1" applyBorder="1" applyAlignment="1">
      <alignment horizontal="center" vertical="center"/>
    </xf>
    <xf numFmtId="0" fontId="18" fillId="2" borderId="14" xfId="1" applyFont="1" applyFill="1" applyBorder="1" applyAlignment="1">
      <alignment horizontal="center" vertical="center"/>
    </xf>
    <xf numFmtId="0" fontId="13" fillId="0" borderId="9" xfId="0" applyFont="1" applyBorder="1" applyAlignment="1">
      <alignment horizontal="center" vertical="center"/>
    </xf>
    <xf numFmtId="0" fontId="2" fillId="2" borderId="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8" fillId="0" borderId="0" xfId="1" applyFont="1" applyFill="1" applyBorder="1" applyAlignment="1">
      <alignment horizontal="center" vertical="center"/>
    </xf>
    <xf numFmtId="0" fontId="18" fillId="0" borderId="14" xfId="1" applyFont="1" applyFill="1" applyBorder="1" applyAlignment="1">
      <alignment horizontal="center" vertical="center"/>
    </xf>
    <xf numFmtId="0" fontId="8" fillId="0" borderId="0" xfId="1" applyFill="1" applyBorder="1" applyAlignment="1">
      <alignment horizontal="center" vertical="center"/>
    </xf>
    <xf numFmtId="0" fontId="8" fillId="0" borderId="14" xfId="1" applyFill="1" applyBorder="1" applyAlignment="1">
      <alignment horizontal="center" vertical="center"/>
    </xf>
    <xf numFmtId="0" fontId="18" fillId="2" borderId="12" xfId="1" applyFont="1" applyFill="1" applyBorder="1" applyAlignment="1">
      <alignment horizontal="center" vertical="center"/>
    </xf>
    <xf numFmtId="0" fontId="18" fillId="2" borderId="13" xfId="1" applyFont="1" applyFill="1" applyBorder="1" applyAlignment="1">
      <alignment horizontal="center" vertical="center"/>
    </xf>
    <xf numFmtId="0" fontId="8" fillId="0" borderId="16" xfId="1" applyBorder="1" applyAlignment="1">
      <alignment horizontal="center" vertical="center"/>
    </xf>
    <xf numFmtId="0" fontId="8" fillId="0" borderId="17" xfId="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24"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4" fillId="2" borderId="0" xfId="0" applyFont="1" applyFill="1" applyBorder="1" applyAlignment="1">
      <alignment horizontal="left" vertical="center"/>
    </xf>
    <xf numFmtId="0" fontId="4" fillId="2" borderId="14" xfId="0" applyFont="1" applyFill="1" applyBorder="1" applyAlignment="1">
      <alignment horizontal="left" vertical="center"/>
    </xf>
    <xf numFmtId="0" fontId="5" fillId="0" borderId="0" xfId="0" applyFont="1" applyAlignment="1">
      <alignment horizontal="center" wrapText="1"/>
    </xf>
    <xf numFmtId="0" fontId="2" fillId="0" borderId="0" xfId="0" applyFont="1" applyAlignment="1">
      <alignment horizontal="center" wrapText="1"/>
    </xf>
    <xf numFmtId="0" fontId="52" fillId="27" borderId="9" xfId="0" applyFont="1" applyFill="1" applyBorder="1" applyAlignment="1">
      <alignment horizontal="center" vertical="center" wrapText="1"/>
    </xf>
    <xf numFmtId="0" fontId="52" fillId="27" borderId="9" xfId="0" applyFont="1" applyFill="1" applyBorder="1" applyAlignment="1">
      <alignment horizontal="center" wrapText="1"/>
    </xf>
    <xf numFmtId="0" fontId="53" fillId="29" borderId="43" xfId="0" applyFont="1" applyFill="1" applyBorder="1" applyAlignment="1">
      <alignment horizontal="left" vertical="center" wrapText="1"/>
    </xf>
    <xf numFmtId="0" fontId="54" fillId="0" borderId="44" xfId="0" applyFont="1" applyBorder="1"/>
    <xf numFmtId="0" fontId="54" fillId="0" borderId="45" xfId="0" applyFont="1" applyBorder="1"/>
    <xf numFmtId="0" fontId="54" fillId="0" borderId="46" xfId="0" applyFont="1" applyBorder="1"/>
    <xf numFmtId="0" fontId="0" fillId="0" borderId="0" xfId="0"/>
    <xf numFmtId="0" fontId="54" fillId="0" borderId="47" xfId="0" applyFont="1" applyBorder="1"/>
    <xf numFmtId="0" fontId="54" fillId="0" borderId="48" xfId="0" applyFont="1" applyBorder="1"/>
    <xf numFmtId="0" fontId="54" fillId="0" borderId="49" xfId="0" applyFont="1" applyBorder="1"/>
    <xf numFmtId="0" fontId="54" fillId="0" borderId="50" xfId="0" applyFon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13" fillId="0" borderId="0" xfId="0" applyFont="1" applyAlignment="1">
      <alignment horizontal="center" vertical="center"/>
    </xf>
    <xf numFmtId="0" fontId="60" fillId="24" borderId="55" xfId="0" applyFont="1" applyFill="1" applyBorder="1" applyAlignment="1">
      <alignment horizontal="center" vertical="center" wrapText="1"/>
    </xf>
    <xf numFmtId="0" fontId="60" fillId="24" borderId="32" xfId="0" applyFont="1" applyFill="1" applyBorder="1" applyAlignment="1">
      <alignment horizontal="center" vertical="center" wrapText="1"/>
    </xf>
    <xf numFmtId="0" fontId="60" fillId="24" borderId="26" xfId="0" applyFont="1" applyFill="1" applyBorder="1" applyAlignment="1">
      <alignment horizontal="center" vertical="center" wrapText="1"/>
    </xf>
    <xf numFmtId="0" fontId="60" fillId="24" borderId="23" xfId="0" applyFont="1" applyFill="1" applyBorder="1" applyAlignment="1">
      <alignment horizontal="center" vertical="center" wrapText="1"/>
    </xf>
    <xf numFmtId="0" fontId="2" fillId="0" borderId="9" xfId="0" applyFont="1" applyBorder="1" applyAlignment="1">
      <alignment horizontal="center" vertical="center"/>
    </xf>
    <xf numFmtId="0" fontId="46" fillId="0" borderId="9" xfId="0" applyFont="1" applyBorder="1" applyAlignment="1">
      <alignment horizontal="justify" vertical="center" wrapText="1"/>
    </xf>
    <xf numFmtId="0" fontId="46" fillId="0" borderId="9" xfId="0" applyFont="1" applyBorder="1" applyAlignment="1">
      <alignment horizontal="center" vertical="center" wrapText="1"/>
    </xf>
    <xf numFmtId="173" fontId="46" fillId="0" borderId="18" xfId="64" applyNumberFormat="1" applyFont="1" applyBorder="1" applyAlignment="1">
      <alignment horizontal="center" vertical="center" wrapText="1"/>
    </xf>
    <xf numFmtId="173" fontId="46" fillId="0" borderId="23" xfId="64" applyNumberFormat="1"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5" fillId="0" borderId="9" xfId="0" applyFont="1" applyBorder="1" applyAlignment="1">
      <alignment horizontal="center" vertical="center" wrapText="1"/>
    </xf>
    <xf numFmtId="173" fontId="46" fillId="0" borderId="18" xfId="64" applyNumberFormat="1" applyFont="1" applyFill="1" applyBorder="1" applyAlignment="1">
      <alignment horizontal="center" vertical="center" wrapText="1"/>
    </xf>
    <xf numFmtId="173" fontId="46" fillId="0" borderId="23" xfId="64" applyNumberFormat="1" applyFont="1" applyFill="1" applyBorder="1" applyAlignment="1">
      <alignment horizontal="center" vertical="center" wrapText="1"/>
    </xf>
    <xf numFmtId="0" fontId="2" fillId="0" borderId="5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7" xfId="0" applyFont="1" applyBorder="1" applyAlignment="1">
      <alignment horizontal="center" vertical="center" wrapText="1"/>
    </xf>
    <xf numFmtId="173" fontId="46" fillId="0" borderId="37" xfId="64" applyNumberFormat="1" applyFont="1" applyFill="1" applyBorder="1" applyAlignment="1">
      <alignment horizontal="center" vertical="center" wrapText="1"/>
    </xf>
    <xf numFmtId="173" fontId="46" fillId="0" borderId="37" xfId="64"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9" xfId="0" applyFont="1" applyBorder="1" applyAlignment="1">
      <alignment horizontal="left" vertical="center" wrapText="1"/>
    </xf>
    <xf numFmtId="0" fontId="2" fillId="0" borderId="9" xfId="0" applyFont="1" applyBorder="1" applyAlignment="1">
      <alignment horizontal="justify" vertical="center" wrapText="1"/>
    </xf>
    <xf numFmtId="173" fontId="63" fillId="0" borderId="18" xfId="64" applyNumberFormat="1" applyFont="1" applyBorder="1" applyAlignment="1">
      <alignment horizontal="center" vertical="center" wrapText="1"/>
    </xf>
    <xf numFmtId="173" fontId="63" fillId="0" borderId="23" xfId="64" applyNumberFormat="1" applyFont="1" applyBorder="1" applyAlignment="1">
      <alignment horizontal="center" vertical="center" wrapText="1"/>
    </xf>
    <xf numFmtId="0" fontId="16" fillId="2" borderId="9" xfId="3" applyFont="1" applyFill="1" applyBorder="1" applyAlignment="1" applyProtection="1">
      <alignment horizontal="center" vertical="center" wrapText="1"/>
      <protection locked="0"/>
    </xf>
    <xf numFmtId="0" fontId="14" fillId="2" borderId="25" xfId="0" applyFont="1" applyFill="1" applyBorder="1" applyAlignment="1">
      <alignment horizontal="center" vertical="center"/>
    </xf>
    <xf numFmtId="0" fontId="14" fillId="2" borderId="66" xfId="0" applyFont="1" applyFill="1" applyBorder="1" applyAlignment="1">
      <alignment horizontal="center" vertical="center"/>
    </xf>
    <xf numFmtId="0" fontId="23" fillId="9" borderId="26" xfId="3" applyFont="1" applyFill="1" applyBorder="1" applyAlignment="1">
      <alignment horizontal="center" vertical="center" wrapText="1"/>
    </xf>
    <xf numFmtId="0" fontId="23" fillId="9" borderId="18" xfId="3" applyFont="1" applyFill="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23" fillId="9" borderId="30" xfId="3" applyFont="1" applyFill="1" applyBorder="1" applyAlignment="1">
      <alignment horizontal="center" vertical="center" wrapText="1"/>
    </xf>
    <xf numFmtId="0" fontId="16" fillId="9" borderId="9" xfId="3" applyFont="1" applyFill="1" applyBorder="1" applyAlignment="1">
      <alignment horizontal="left" vertical="center" wrapText="1"/>
    </xf>
    <xf numFmtId="0" fontId="16" fillId="9" borderId="19" xfId="3" applyFont="1" applyFill="1" applyBorder="1" applyAlignment="1">
      <alignment horizontal="left" vertical="center" wrapText="1"/>
    </xf>
    <xf numFmtId="0" fontId="16" fillId="9" borderId="20" xfId="3" applyFont="1" applyFill="1" applyBorder="1" applyAlignment="1">
      <alignment horizontal="left" vertical="center" wrapText="1"/>
    </xf>
    <xf numFmtId="0" fontId="16" fillId="9" borderId="21" xfId="3" applyFont="1" applyFill="1" applyBorder="1" applyAlignment="1">
      <alignment horizontal="left" vertical="center" wrapText="1"/>
    </xf>
    <xf numFmtId="0" fontId="16" fillId="0" borderId="9" xfId="3" applyFont="1" applyBorder="1" applyAlignment="1" applyProtection="1">
      <alignment horizontal="left" vertical="center" wrapText="1"/>
      <protection locked="0"/>
    </xf>
    <xf numFmtId="0" fontId="3" fillId="2" borderId="0" xfId="0" applyFont="1" applyFill="1" applyAlignment="1">
      <alignment horizontal="center"/>
    </xf>
    <xf numFmtId="0" fontId="23" fillId="33" borderId="34" xfId="3" applyFont="1" applyFill="1" applyBorder="1" applyAlignment="1">
      <alignment horizontal="center" vertical="center" wrapText="1"/>
    </xf>
    <xf numFmtId="0" fontId="23" fillId="33" borderId="37" xfId="3" applyFont="1" applyFill="1" applyBorder="1" applyAlignment="1">
      <alignment horizontal="center" vertical="center" wrapText="1"/>
    </xf>
    <xf numFmtId="0" fontId="14" fillId="2" borderId="26" xfId="0" applyFont="1" applyFill="1" applyBorder="1" applyAlignment="1">
      <alignment horizontal="center" vertical="center"/>
    </xf>
    <xf numFmtId="0" fontId="14" fillId="2" borderId="18" xfId="0" applyFont="1" applyFill="1" applyBorder="1" applyAlignment="1">
      <alignment horizontal="center" vertical="center"/>
    </xf>
    <xf numFmtId="168" fontId="23" fillId="9" borderId="26" xfId="63" applyFont="1" applyFill="1" applyBorder="1" applyAlignment="1">
      <alignment horizontal="center" vertical="center" wrapText="1"/>
    </xf>
    <xf numFmtId="168" fontId="23" fillId="9" borderId="30" xfId="63" applyFont="1" applyFill="1" applyBorder="1" applyAlignment="1">
      <alignment horizontal="center" vertical="center" wrapText="1"/>
    </xf>
    <xf numFmtId="0" fontId="23" fillId="9" borderId="40" xfId="3" applyFont="1" applyFill="1" applyBorder="1" applyAlignment="1">
      <alignment horizontal="center" vertical="center" wrapText="1"/>
    </xf>
    <xf numFmtId="0" fontId="23" fillId="9" borderId="41" xfId="3" applyFont="1" applyFill="1" applyBorder="1" applyAlignment="1">
      <alignment horizontal="center" vertical="center" wrapText="1"/>
    </xf>
    <xf numFmtId="0" fontId="12" fillId="2" borderId="26" xfId="0" applyFont="1" applyFill="1" applyBorder="1" applyAlignment="1">
      <alignment horizontal="center"/>
    </xf>
    <xf numFmtId="0" fontId="12" fillId="2" borderId="27" xfId="0" applyFont="1" applyFill="1" applyBorder="1" applyAlignment="1">
      <alignment horizontal="center"/>
    </xf>
    <xf numFmtId="0" fontId="16" fillId="0" borderId="19" xfId="3" applyFont="1" applyBorder="1" applyAlignment="1" applyProtection="1">
      <alignment horizontal="left" vertical="center" wrapText="1"/>
      <protection locked="0"/>
    </xf>
    <xf numFmtId="0" fontId="16" fillId="0" borderId="20" xfId="3" applyFont="1" applyBorder="1" applyAlignment="1" applyProtection="1">
      <alignment horizontal="left" vertical="center" wrapText="1"/>
      <protection locked="0"/>
    </xf>
    <xf numFmtId="0" fontId="16" fillId="0" borderId="21" xfId="3" applyFont="1" applyBorder="1" applyAlignment="1" applyProtection="1">
      <alignment horizontal="left" vertical="center" wrapText="1"/>
      <protection locked="0"/>
    </xf>
    <xf numFmtId="0" fontId="28" fillId="10" borderId="11" xfId="3" applyFont="1" applyFill="1" applyBorder="1" applyAlignment="1" applyProtection="1">
      <alignment horizontal="left" vertical="center" wrapText="1"/>
      <protection locked="0"/>
    </xf>
    <xf numFmtId="0" fontId="28" fillId="10" borderId="12" xfId="3" applyFont="1" applyFill="1" applyBorder="1" applyAlignment="1" applyProtection="1">
      <alignment horizontal="left" vertical="center" wrapText="1"/>
      <protection locked="0"/>
    </xf>
    <xf numFmtId="0" fontId="28" fillId="10" borderId="42" xfId="3" applyFont="1" applyFill="1" applyBorder="1" applyAlignment="1" applyProtection="1">
      <alignment horizontal="left" vertical="center" wrapText="1"/>
      <protection locked="0"/>
    </xf>
    <xf numFmtId="0" fontId="16" fillId="2" borderId="19" xfId="3" applyFont="1" applyFill="1" applyBorder="1" applyAlignment="1" applyProtection="1">
      <alignment horizontal="center" vertical="center" wrapText="1"/>
      <protection locked="0"/>
    </xf>
    <xf numFmtId="0" fontId="16" fillId="2" borderId="20" xfId="3" applyFont="1" applyFill="1" applyBorder="1" applyAlignment="1" applyProtection="1">
      <alignment horizontal="center" vertical="center" wrapText="1"/>
      <protection locked="0"/>
    </xf>
    <xf numFmtId="0" fontId="16" fillId="2" borderId="21" xfId="3" applyFont="1" applyFill="1" applyBorder="1" applyAlignment="1" applyProtection="1">
      <alignment horizontal="center" vertical="center" wrapText="1"/>
      <protection locked="0"/>
    </xf>
    <xf numFmtId="0" fontId="16" fillId="0" borderId="0" xfId="3" applyFont="1" applyAlignment="1" applyProtection="1">
      <alignment horizontal="center" vertical="center" wrapText="1"/>
      <protection locked="0"/>
    </xf>
    <xf numFmtId="0" fontId="14" fillId="2" borderId="0" xfId="0" applyFont="1" applyFill="1" applyAlignment="1">
      <alignment horizontal="center" vertical="center" wrapText="1"/>
    </xf>
    <xf numFmtId="0" fontId="15" fillId="2" borderId="0" xfId="0" applyFont="1" applyFill="1" applyAlignment="1">
      <alignment horizontal="left" vertical="center" wrapText="1"/>
    </xf>
    <xf numFmtId="0" fontId="64" fillId="0" borderId="0" xfId="0" applyFont="1" applyAlignment="1">
      <alignment horizontal="center" vertical="center" wrapText="1"/>
    </xf>
    <xf numFmtId="0" fontId="12" fillId="0" borderId="0" xfId="0" applyFont="1" applyAlignment="1">
      <alignment horizontal="center" vertical="center" wrapText="1"/>
    </xf>
    <xf numFmtId="0" fontId="0" fillId="0" borderId="18" xfId="3" applyFont="1" applyBorder="1" applyAlignment="1">
      <alignment horizontal="left" vertical="center" wrapText="1"/>
    </xf>
    <xf numFmtId="0" fontId="0" fillId="0" borderId="23" xfId="3" applyFont="1" applyBorder="1" applyAlignment="1">
      <alignment horizontal="left"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8" xfId="3" applyFont="1" applyBorder="1" applyAlignment="1">
      <alignment horizontal="center" vertical="center" wrapText="1"/>
    </xf>
    <xf numFmtId="0" fontId="0" fillId="0" borderId="22" xfId="3" applyFont="1" applyBorder="1" applyAlignment="1">
      <alignment horizontal="center" vertical="center" wrapText="1"/>
    </xf>
    <xf numFmtId="0" fontId="0" fillId="0" borderId="23" xfId="3" applyFont="1" applyBorder="1" applyAlignment="1">
      <alignment horizontal="center"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wrapText="1"/>
    </xf>
    <xf numFmtId="0" fontId="0" fillId="0" borderId="23" xfId="0" applyBorder="1" applyAlignment="1">
      <alignment horizontal="center"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3" applyFont="1" applyBorder="1" applyAlignment="1">
      <alignment horizontal="center" vertical="center" wrapText="1"/>
    </xf>
    <xf numFmtId="0" fontId="0" fillId="0" borderId="18"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9" xfId="0" applyBorder="1" applyAlignment="1">
      <alignment horizontal="left" vertical="center" wrapText="1"/>
    </xf>
    <xf numFmtId="0" fontId="0" fillId="0" borderId="11" xfId="3" applyFont="1" applyBorder="1" applyAlignment="1">
      <alignment horizontal="center" vertical="center" wrapText="1"/>
    </xf>
    <xf numFmtId="0" fontId="0" fillId="0" borderId="12" xfId="3" applyFont="1" applyBorder="1" applyAlignment="1">
      <alignment horizontal="center" vertical="center" wrapText="1"/>
    </xf>
    <xf numFmtId="0" fontId="0" fillId="0" borderId="13" xfId="3" applyFont="1" applyBorder="1" applyAlignment="1">
      <alignment horizontal="center" vertical="center" wrapText="1"/>
    </xf>
    <xf numFmtId="0" fontId="0" fillId="0" borderId="10" xfId="3" applyFont="1" applyBorder="1" applyAlignment="1">
      <alignment horizontal="center" vertical="center" wrapText="1"/>
    </xf>
    <xf numFmtId="0" fontId="0" fillId="0" borderId="0" xfId="3" applyFont="1" applyAlignment="1">
      <alignment horizontal="center" vertical="center" wrapText="1"/>
    </xf>
    <xf numFmtId="0" fontId="0" fillId="0" borderId="14" xfId="3" applyFont="1" applyBorder="1" applyAlignment="1">
      <alignment horizontal="center" vertical="center" wrapText="1"/>
    </xf>
    <xf numFmtId="0" fontId="0" fillId="0" borderId="15" xfId="3" applyFont="1" applyBorder="1" applyAlignment="1">
      <alignment horizontal="center" vertical="center" wrapText="1"/>
    </xf>
    <xf numFmtId="0" fontId="0" fillId="0" borderId="16" xfId="3" applyFont="1" applyBorder="1" applyAlignment="1">
      <alignment horizontal="center" vertical="center" wrapText="1"/>
    </xf>
    <xf numFmtId="0" fontId="0" fillId="0" borderId="17" xfId="3" applyFont="1" applyBorder="1" applyAlignment="1">
      <alignment horizontal="center" vertical="center" wrapText="1"/>
    </xf>
    <xf numFmtId="0" fontId="33" fillId="12" borderId="19" xfId="3" applyFont="1" applyFill="1" applyBorder="1" applyAlignment="1">
      <alignment horizontal="center" vertical="center" wrapText="1"/>
    </xf>
    <xf numFmtId="0" fontId="33" fillId="12" borderId="20" xfId="3" applyFont="1" applyFill="1" applyBorder="1" applyAlignment="1">
      <alignment horizontal="center" vertical="center" wrapText="1"/>
    </xf>
    <xf numFmtId="0" fontId="33" fillId="12" borderId="21" xfId="3" applyFont="1" applyFill="1" applyBorder="1" applyAlignment="1">
      <alignment horizontal="center" vertical="center" wrapText="1"/>
    </xf>
    <xf numFmtId="0" fontId="38" fillId="0" borderId="0" xfId="3" applyFont="1" applyAlignment="1">
      <alignment horizontal="center" vertical="center"/>
    </xf>
    <xf numFmtId="0" fontId="30" fillId="2" borderId="18" xfId="3" applyFont="1" applyFill="1" applyBorder="1" applyAlignment="1">
      <alignment horizontal="center" vertical="center" wrapText="1"/>
    </xf>
    <xf numFmtId="0" fontId="30" fillId="2" borderId="22" xfId="3" applyFont="1" applyFill="1" applyBorder="1" applyAlignment="1">
      <alignment horizontal="center" vertical="center" wrapText="1"/>
    </xf>
    <xf numFmtId="0" fontId="30" fillId="2" borderId="23" xfId="3" applyFont="1" applyFill="1" applyBorder="1" applyAlignment="1">
      <alignment horizontal="center" vertical="center" wrapText="1"/>
    </xf>
    <xf numFmtId="0" fontId="30" fillId="0" borderId="18" xfId="3" applyFont="1" applyBorder="1" applyAlignment="1">
      <alignment horizontal="center" vertical="center" wrapText="1"/>
    </xf>
    <xf numFmtId="0" fontId="30" fillId="0" borderId="22" xfId="3" applyFont="1" applyBorder="1" applyAlignment="1">
      <alignment horizontal="center" vertical="center" wrapText="1"/>
    </xf>
    <xf numFmtId="0" fontId="30" fillId="0" borderId="23" xfId="3" applyFont="1" applyBorder="1" applyAlignment="1">
      <alignment horizontal="center" vertical="center" wrapText="1"/>
    </xf>
    <xf numFmtId="0" fontId="30" fillId="0" borderId="0" xfId="3" applyFont="1" applyAlignment="1">
      <alignment horizontal="left" vertical="center" wrapText="1"/>
    </xf>
    <xf numFmtId="0" fontId="30" fillId="0" borderId="0" xfId="3" applyFont="1" applyAlignment="1">
      <alignment horizontal="left" vertical="center"/>
    </xf>
    <xf numFmtId="0" fontId="15" fillId="0" borderId="9" xfId="0" applyFont="1" applyBorder="1" applyAlignment="1">
      <alignment horizontal="center"/>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0" fillId="0" borderId="9" xfId="0" applyBorder="1" applyAlignment="1">
      <alignment horizontal="center" vertical="top" wrapText="1"/>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4" fillId="5" borderId="9" xfId="0" applyFont="1" applyFill="1" applyBorder="1" applyAlignment="1">
      <alignment horizontal="center" vertical="top" wrapText="1"/>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14" fillId="5" borderId="18" xfId="0" applyFont="1" applyFill="1" applyBorder="1" applyAlignment="1">
      <alignment horizontal="center" vertical="top" wrapText="1"/>
    </xf>
    <xf numFmtId="0" fontId="14" fillId="5" borderId="22" xfId="0" applyFont="1" applyFill="1" applyBorder="1" applyAlignment="1">
      <alignment horizontal="center" vertical="top" wrapText="1"/>
    </xf>
    <xf numFmtId="0" fontId="14" fillId="5" borderId="23" xfId="0" applyFont="1" applyFill="1" applyBorder="1" applyAlignment="1">
      <alignment horizontal="center" vertical="top" wrapText="1"/>
    </xf>
    <xf numFmtId="0" fontId="14" fillId="5" borderId="18" xfId="0" applyFont="1" applyFill="1" applyBorder="1" applyAlignment="1">
      <alignment horizontal="center" vertical="top"/>
    </xf>
    <xf numFmtId="0" fontId="14" fillId="5" borderId="22" xfId="0" applyFont="1" applyFill="1" applyBorder="1" applyAlignment="1">
      <alignment horizontal="center" vertical="top"/>
    </xf>
    <xf numFmtId="0" fontId="14" fillId="5" borderId="23" xfId="0" applyFont="1" applyFill="1" applyBorder="1" applyAlignment="1">
      <alignment horizontal="center" vertical="top"/>
    </xf>
    <xf numFmtId="0" fontId="5" fillId="5" borderId="9" xfId="0" applyFont="1" applyFill="1" applyBorder="1" applyAlignment="1">
      <alignment horizontal="center" vertical="top"/>
    </xf>
    <xf numFmtId="0" fontId="5" fillId="5" borderId="13" xfId="0" applyFont="1" applyFill="1" applyBorder="1" applyAlignment="1">
      <alignment horizontal="center" vertical="top"/>
    </xf>
    <xf numFmtId="0" fontId="5" fillId="5" borderId="14" xfId="0" applyFont="1" applyFill="1" applyBorder="1" applyAlignment="1">
      <alignment horizontal="center" vertical="top"/>
    </xf>
    <xf numFmtId="0" fontId="5" fillId="5" borderId="17" xfId="0" applyFont="1" applyFill="1" applyBorder="1" applyAlignment="1">
      <alignment horizontal="center" vertical="top"/>
    </xf>
    <xf numFmtId="0" fontId="5" fillId="5" borderId="23" xfId="0" applyFont="1" applyFill="1" applyBorder="1" applyAlignment="1">
      <alignment horizontal="center" vertical="center"/>
    </xf>
    <xf numFmtId="0" fontId="5" fillId="5" borderId="9" xfId="0" applyFont="1" applyFill="1" applyBorder="1" applyAlignment="1">
      <alignment horizontal="center" vertical="center"/>
    </xf>
    <xf numFmtId="0" fontId="15" fillId="0" borderId="35" xfId="0" applyFont="1" applyBorder="1" applyAlignment="1">
      <alignment horizontal="center"/>
    </xf>
    <xf numFmtId="0" fontId="15" fillId="0" borderId="67" xfId="0" applyFont="1" applyBorder="1" applyAlignment="1">
      <alignment horizontal="center"/>
    </xf>
    <xf numFmtId="0" fontId="15" fillId="0" borderId="33" xfId="0" applyFont="1" applyBorder="1" applyAlignment="1">
      <alignment horizontal="center"/>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5"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35"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0" borderId="0" xfId="0" applyFont="1" applyBorder="1" applyAlignment="1">
      <alignment horizontal="center" vertical="center" wrapText="1"/>
    </xf>
    <xf numFmtId="0" fontId="14" fillId="5" borderId="18"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14" fillId="2" borderId="9" xfId="0" applyFont="1" applyFill="1" applyBorder="1" applyAlignment="1">
      <alignment horizontal="center" vertical="center" wrapText="1"/>
    </xf>
    <xf numFmtId="14" fontId="16" fillId="2" borderId="19" xfId="0" applyNumberFormat="1" applyFont="1" applyFill="1" applyBorder="1" applyAlignment="1">
      <alignment horizontal="center" vertical="center" wrapText="1"/>
    </xf>
    <xf numFmtId="14" fontId="16" fillId="2" borderId="20" xfId="0" applyNumberFormat="1" applyFont="1" applyFill="1" applyBorder="1" applyAlignment="1">
      <alignment horizontal="center" vertical="center" wrapText="1"/>
    </xf>
    <xf numFmtId="14" fontId="16" fillId="2" borderId="21" xfId="0" applyNumberFormat="1" applyFont="1" applyFill="1" applyBorder="1" applyAlignment="1">
      <alignment horizontal="center" vertical="center" wrapText="1"/>
    </xf>
    <xf numFmtId="0" fontId="2" fillId="0" borderId="9" xfId="0" applyFont="1" applyBorder="1" applyAlignment="1">
      <alignment horizontal="center"/>
    </xf>
    <xf numFmtId="14" fontId="16" fillId="2" borderId="9" xfId="0" applyNumberFormat="1" applyFont="1" applyFill="1" applyBorder="1" applyAlignment="1">
      <alignment horizontal="center" vertical="center" wrapText="1"/>
    </xf>
    <xf numFmtId="0" fontId="14" fillId="5" borderId="26" xfId="0" applyFont="1" applyFill="1" applyBorder="1" applyAlignment="1">
      <alignment horizontal="center" vertical="center"/>
    </xf>
    <xf numFmtId="0" fontId="14" fillId="5" borderId="40" xfId="0" applyFont="1" applyFill="1" applyBorder="1" applyAlignment="1">
      <alignment horizontal="center" vertical="center"/>
    </xf>
    <xf numFmtId="0" fontId="16" fillId="2" borderId="19" xfId="0" applyFont="1" applyFill="1" applyBorder="1" applyAlignment="1">
      <alignment horizontal="center" vertical="center"/>
    </xf>
    <xf numFmtId="14" fontId="16" fillId="2" borderId="19" xfId="0" applyNumberFormat="1" applyFont="1" applyFill="1" applyBorder="1" applyAlignment="1">
      <alignment horizontal="center" vertical="center"/>
    </xf>
    <xf numFmtId="14" fontId="16" fillId="2" borderId="21" xfId="0" applyNumberFormat="1" applyFont="1" applyFill="1" applyBorder="1" applyAlignment="1">
      <alignment horizontal="center" vertical="center"/>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5" fillId="0" borderId="18"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14" fillId="15" borderId="19" xfId="0" applyFont="1" applyFill="1" applyBorder="1" applyAlignment="1">
      <alignment horizontal="center" vertical="center"/>
    </xf>
    <xf numFmtId="0" fontId="14" fillId="15" borderId="21" xfId="0" applyFont="1" applyFill="1" applyBorder="1" applyAlignment="1">
      <alignment horizontal="center" vertical="center"/>
    </xf>
    <xf numFmtId="0" fontId="23" fillId="2" borderId="18"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49" fillId="25" borderId="0" xfId="0" applyFont="1" applyFill="1" applyAlignment="1">
      <alignment horizontal="center" vertical="center"/>
    </xf>
    <xf numFmtId="0" fontId="15" fillId="0" borderId="9" xfId="0" applyFont="1" applyBorder="1" applyAlignment="1">
      <alignment horizontal="left" vertical="center" wrapText="1"/>
    </xf>
    <xf numFmtId="0" fontId="69" fillId="0" borderId="9" xfId="0" applyFont="1" applyBorder="1" applyAlignment="1">
      <alignment vertical="center" wrapText="1"/>
    </xf>
    <xf numFmtId="0" fontId="67" fillId="0" borderId="9" xfId="0" applyFont="1" applyBorder="1" applyAlignment="1">
      <alignment horizontal="center" vertical="center" textRotation="90" wrapText="1"/>
    </xf>
    <xf numFmtId="9" fontId="15" fillId="0" borderId="18" xfId="64" applyFont="1" applyBorder="1" applyAlignment="1">
      <alignment horizontal="center" vertical="center"/>
    </xf>
    <xf numFmtId="9" fontId="15" fillId="0" borderId="22" xfId="64" applyFont="1" applyBorder="1" applyAlignment="1">
      <alignment horizontal="center" vertical="center"/>
    </xf>
    <xf numFmtId="9" fontId="15" fillId="0" borderId="23" xfId="64"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9" fontId="15" fillId="0" borderId="18" xfId="64" applyFont="1" applyBorder="1" applyAlignment="1">
      <alignment horizontal="center" vertical="center" wrapText="1"/>
    </xf>
    <xf numFmtId="9" fontId="15" fillId="0" borderId="22" xfId="64" applyFont="1" applyBorder="1" applyAlignment="1">
      <alignment horizontal="center" vertical="center" wrapText="1"/>
    </xf>
    <xf numFmtId="9" fontId="15" fillId="0" borderId="23" xfId="64" applyFont="1" applyBorder="1" applyAlignment="1">
      <alignment horizontal="center" vertical="center" wrapText="1"/>
    </xf>
    <xf numFmtId="9" fontId="15" fillId="0" borderId="9" xfId="64" applyFont="1" applyBorder="1" applyAlignment="1">
      <alignment horizontal="justify" vertical="center"/>
    </xf>
    <xf numFmtId="0" fontId="15" fillId="0" borderId="9" xfId="0" applyFont="1" applyBorder="1" applyAlignment="1">
      <alignment horizontal="center" vertical="center" wrapText="1"/>
    </xf>
    <xf numFmtId="0" fontId="15" fillId="0" borderId="11"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5" fillId="0" borderId="10" xfId="0" applyFont="1" applyBorder="1" applyAlignment="1">
      <alignment horizontal="center"/>
    </xf>
    <xf numFmtId="0" fontId="15" fillId="0" borderId="0" xfId="0" applyFont="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9" fontId="15" fillId="0" borderId="9" xfId="64" applyFont="1" applyBorder="1" applyAlignment="1">
      <alignment horizontal="center" vertical="center"/>
    </xf>
    <xf numFmtId="0" fontId="15" fillId="0" borderId="18" xfId="0" applyFont="1" applyBorder="1" applyAlignment="1">
      <alignment horizontal="left" vertical="center" wrapText="1"/>
    </xf>
    <xf numFmtId="0" fontId="15" fillId="0" borderId="23" xfId="0" applyFont="1" applyBorder="1" applyAlignment="1">
      <alignment horizontal="left" vertical="center" wrapText="1"/>
    </xf>
    <xf numFmtId="0" fontId="15" fillId="2" borderId="9" xfId="0" applyFont="1" applyFill="1" applyBorder="1" applyAlignment="1">
      <alignment horizontal="left" vertical="center" wrapText="1"/>
    </xf>
    <xf numFmtId="0" fontId="15" fillId="2" borderId="69" xfId="0" applyFont="1" applyFill="1" applyBorder="1" applyAlignment="1">
      <alignment horizontal="left" vertical="center" wrapText="1"/>
    </xf>
    <xf numFmtId="0" fontId="15" fillId="2" borderId="70"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15" fillId="0" borderId="9" xfId="0" applyFont="1" applyBorder="1" applyAlignment="1">
      <alignment horizontal="center" vertical="center"/>
    </xf>
    <xf numFmtId="0" fontId="15" fillId="0" borderId="22"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23" xfId="0" applyFont="1" applyBorder="1" applyAlignment="1">
      <alignment horizontal="center" vertical="center" wrapText="1"/>
    </xf>
    <xf numFmtId="9" fontId="15" fillId="0" borderId="9" xfId="64" applyFont="1" applyBorder="1" applyAlignment="1">
      <alignment horizontal="center" vertical="center" wrapText="1"/>
    </xf>
    <xf numFmtId="0" fontId="16" fillId="0" borderId="9" xfId="0" applyFont="1" applyBorder="1" applyAlignment="1" applyProtection="1">
      <alignment horizontal="center" vertical="center" wrapText="1"/>
      <protection locked="0" hidden="1"/>
    </xf>
    <xf numFmtId="0" fontId="15" fillId="2" borderId="69"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2" borderId="76" xfId="0" applyFont="1" applyFill="1" applyBorder="1" applyAlignment="1">
      <alignment horizontal="left" vertical="center" wrapText="1"/>
    </xf>
    <xf numFmtId="0" fontId="15" fillId="0" borderId="43" xfId="0" applyFont="1" applyBorder="1" applyAlignment="1">
      <alignment horizontal="center"/>
    </xf>
    <xf numFmtId="0" fontId="15" fillId="0" borderId="44" xfId="0" applyFont="1" applyBorder="1"/>
    <xf numFmtId="0" fontId="15" fillId="0" borderId="45" xfId="0" applyFont="1" applyBorder="1"/>
    <xf numFmtId="0" fontId="15" fillId="0" borderId="46" xfId="0" applyFont="1" applyBorder="1"/>
    <xf numFmtId="0" fontId="15" fillId="0" borderId="0" xfId="0" applyFont="1"/>
    <xf numFmtId="0" fontId="15" fillId="0" borderId="47" xfId="0" applyFont="1" applyBorder="1"/>
    <xf numFmtId="0" fontId="15" fillId="0" borderId="48" xfId="0" applyFont="1" applyBorder="1"/>
    <xf numFmtId="0" fontId="15" fillId="0" borderId="49" xfId="0" applyFont="1" applyBorder="1"/>
    <xf numFmtId="0" fontId="15" fillId="0" borderId="50" xfId="0" applyFont="1" applyBorder="1"/>
    <xf numFmtId="0" fontId="13" fillId="0" borderId="43" xfId="0" applyFont="1" applyBorder="1" applyAlignment="1">
      <alignment horizontal="center" vertical="center"/>
    </xf>
    <xf numFmtId="0" fontId="70" fillId="0" borderId="44" xfId="0" applyFont="1" applyBorder="1"/>
    <xf numFmtId="0" fontId="70" fillId="0" borderId="46" xfId="0" applyFont="1" applyBorder="1"/>
    <xf numFmtId="0" fontId="70" fillId="0" borderId="0" xfId="0" applyFont="1"/>
    <xf numFmtId="0" fontId="70" fillId="0" borderId="48" xfId="0" applyFont="1" applyBorder="1"/>
    <xf numFmtId="0" fontId="70" fillId="0" borderId="49" xfId="0" applyFont="1" applyBorder="1"/>
    <xf numFmtId="0" fontId="15" fillId="0" borderId="77"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9" fontId="15" fillId="0" borderId="77" xfId="0" applyNumberFormat="1" applyFont="1" applyBorder="1" applyAlignment="1">
      <alignment horizontal="center" vertical="center" wrapText="1"/>
    </xf>
    <xf numFmtId="0" fontId="15" fillId="0" borderId="80" xfId="0" applyFont="1" applyBorder="1"/>
    <xf numFmtId="0" fontId="15" fillId="0" borderId="81" xfId="0" applyFont="1" applyBorder="1"/>
    <xf numFmtId="0" fontId="15" fillId="35" borderId="77" xfId="0" applyFont="1" applyFill="1" applyBorder="1" applyAlignment="1">
      <alignment horizontal="center" vertical="center" wrapText="1"/>
    </xf>
    <xf numFmtId="0" fontId="15" fillId="0" borderId="80" xfId="0" applyFont="1" applyBorder="1" applyAlignment="1">
      <alignment vertical="center" wrapText="1"/>
    </xf>
    <xf numFmtId="0" fontId="15" fillId="0" borderId="81" xfId="0" applyFont="1" applyBorder="1" applyAlignment="1">
      <alignment vertical="center" wrapText="1"/>
    </xf>
    <xf numFmtId="0" fontId="15" fillId="35" borderId="80" xfId="0" applyFont="1" applyFill="1" applyBorder="1" applyAlignment="1">
      <alignment horizontal="center" vertical="center"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9" fontId="16" fillId="0" borderId="9" xfId="64" applyFont="1" applyBorder="1" applyAlignment="1">
      <alignment horizontal="center" vertical="center" wrapText="1"/>
    </xf>
    <xf numFmtId="9" fontId="16" fillId="0" borderId="18" xfId="64" applyFont="1" applyBorder="1" applyAlignment="1">
      <alignment horizontal="left" vertical="center" wrapText="1"/>
    </xf>
    <xf numFmtId="9" fontId="16" fillId="0" borderId="22" xfId="64" applyFont="1" applyBorder="1" applyAlignment="1">
      <alignment horizontal="left" vertical="center" wrapText="1"/>
    </xf>
    <xf numFmtId="9" fontId="16" fillId="0" borderId="23" xfId="64" applyFont="1" applyBorder="1" applyAlignment="1">
      <alignment horizontal="left" vertical="center" wrapText="1"/>
    </xf>
    <xf numFmtId="0" fontId="16" fillId="0" borderId="9" xfId="0" applyFont="1" applyBorder="1" applyAlignment="1">
      <alignment horizontal="left" vertic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8" xfId="0" applyFont="1" applyBorder="1" applyAlignment="1">
      <alignment horizontal="center" vertical="center"/>
    </xf>
    <xf numFmtId="0" fontId="5" fillId="0" borderId="16" xfId="0" applyFont="1" applyBorder="1" applyAlignment="1">
      <alignment horizontal="center" vertical="center"/>
    </xf>
    <xf numFmtId="0" fontId="5" fillId="16" borderId="36" xfId="0" applyFont="1" applyFill="1" applyBorder="1" applyAlignment="1">
      <alignment horizontal="center" vertical="center" wrapText="1"/>
    </xf>
    <xf numFmtId="0" fontId="5" fillId="16" borderId="66" xfId="0" applyFont="1" applyFill="1" applyBorder="1" applyAlignment="1">
      <alignment horizontal="center" vertical="center" wrapText="1"/>
    </xf>
    <xf numFmtId="0" fontId="5" fillId="16" borderId="23" xfId="0" applyFont="1" applyFill="1" applyBorder="1" applyAlignment="1">
      <alignment horizontal="center" vertical="center" wrapText="1"/>
    </xf>
    <xf numFmtId="0" fontId="5" fillId="16" borderId="18" xfId="0" applyFont="1" applyFill="1" applyBorder="1" applyAlignment="1">
      <alignment horizontal="center" vertical="center" wrapText="1"/>
    </xf>
    <xf numFmtId="0" fontId="5" fillId="16" borderId="9"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0" fillId="21" borderId="9" xfId="0" applyFill="1" applyBorder="1" applyAlignment="1">
      <alignment horizontal="center" vertical="center" wrapText="1"/>
    </xf>
    <xf numFmtId="0" fontId="0" fillId="21" borderId="24" xfId="0" applyFill="1" applyBorder="1" applyAlignment="1">
      <alignment horizontal="center" vertical="center" wrapText="1"/>
    </xf>
    <xf numFmtId="0" fontId="2" fillId="17" borderId="26"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2" fillId="17" borderId="30"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30" xfId="0" applyFont="1" applyBorder="1" applyAlignment="1">
      <alignment horizontal="center" vertical="center" wrapText="1"/>
    </xf>
    <xf numFmtId="0" fontId="24" fillId="0" borderId="9" xfId="0" applyFont="1" applyBorder="1" applyAlignment="1">
      <alignment horizontal="center" vertical="center" wrapText="1"/>
    </xf>
    <xf numFmtId="0" fontId="2" fillId="19" borderId="26" xfId="0" applyFont="1" applyFill="1" applyBorder="1" applyAlignment="1">
      <alignment horizontal="center" vertical="center" wrapText="1"/>
    </xf>
    <xf numFmtId="0" fontId="2" fillId="19" borderId="9" xfId="0" applyFont="1" applyFill="1" applyBorder="1" applyAlignment="1">
      <alignment horizontal="center" vertical="center" wrapText="1"/>
    </xf>
    <xf numFmtId="0" fontId="2" fillId="19" borderId="18" xfId="0" applyFont="1" applyFill="1" applyBorder="1" applyAlignment="1">
      <alignment horizontal="center" vertical="center" wrapText="1"/>
    </xf>
    <xf numFmtId="0" fontId="5" fillId="13" borderId="23" xfId="0" applyFont="1" applyFill="1" applyBorder="1" applyAlignment="1">
      <alignment horizontal="center" vertical="center" wrapText="1"/>
    </xf>
    <xf numFmtId="0" fontId="5" fillId="13" borderId="39" xfId="0" applyFont="1" applyFill="1" applyBorder="1" applyAlignment="1">
      <alignment horizontal="center" vertical="center" wrapText="1"/>
    </xf>
    <xf numFmtId="0" fontId="5" fillId="13" borderId="56" xfId="0" applyFont="1" applyFill="1" applyBorder="1" applyAlignment="1">
      <alignment horizontal="center" vertical="center" wrapText="1"/>
    </xf>
    <xf numFmtId="0" fontId="2" fillId="22" borderId="26" xfId="0" applyFont="1" applyFill="1" applyBorder="1" applyAlignment="1">
      <alignment horizontal="center" vertical="center" wrapText="1"/>
    </xf>
    <xf numFmtId="0" fontId="2" fillId="22" borderId="9" xfId="0" applyFont="1" applyFill="1" applyBorder="1" applyAlignment="1">
      <alignment horizontal="center" vertical="center" wrapText="1"/>
    </xf>
    <xf numFmtId="0" fontId="2" fillId="22" borderId="30" xfId="0" applyFont="1" applyFill="1" applyBorder="1" applyAlignment="1">
      <alignment horizontal="center" vertical="center" wrapText="1"/>
    </xf>
    <xf numFmtId="0" fontId="2" fillId="23" borderId="26" xfId="0" applyFont="1" applyFill="1" applyBorder="1" applyAlignment="1">
      <alignment horizontal="center" vertical="center" wrapText="1"/>
    </xf>
    <xf numFmtId="0" fontId="2" fillId="23" borderId="9" xfId="0" applyFont="1" applyFill="1" applyBorder="1" applyAlignment="1">
      <alignment horizontal="center" vertical="center" wrapText="1"/>
    </xf>
    <xf numFmtId="0" fontId="2" fillId="20" borderId="26" xfId="0" applyFont="1" applyFill="1" applyBorder="1" applyAlignment="1">
      <alignment horizontal="center" vertical="center" wrapText="1"/>
    </xf>
    <xf numFmtId="0" fontId="2" fillId="20" borderId="9" xfId="0" applyFont="1" applyFill="1" applyBorder="1" applyAlignment="1">
      <alignment horizontal="center" vertical="center" wrapText="1"/>
    </xf>
    <xf numFmtId="0" fontId="2" fillId="21" borderId="40" xfId="0" applyFont="1" applyFill="1" applyBorder="1" applyAlignment="1">
      <alignment horizontal="center" vertical="center" wrapText="1"/>
    </xf>
    <xf numFmtId="0" fontId="2" fillId="21" borderId="19" xfId="0" applyFont="1" applyFill="1" applyBorder="1" applyAlignment="1">
      <alignment horizontal="center" vertical="center" wrapText="1"/>
    </xf>
    <xf numFmtId="0" fontId="2" fillId="21" borderId="11" xfId="0" applyFont="1" applyFill="1" applyBorder="1" applyAlignment="1">
      <alignment horizontal="center" vertical="center" wrapText="1"/>
    </xf>
    <xf numFmtId="0" fontId="2" fillId="21" borderId="41"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6" xfId="0" applyFont="1" applyBorder="1" applyAlignment="1">
      <alignment horizontal="justify" vertical="center" wrapText="1"/>
    </xf>
    <xf numFmtId="0" fontId="2" fillId="0" borderId="18" xfId="0" applyFont="1" applyBorder="1" applyAlignment="1">
      <alignment horizontal="justify" vertical="center" wrapText="1"/>
    </xf>
    <xf numFmtId="0" fontId="2" fillId="0" borderId="30" xfId="0" applyFont="1" applyBorder="1" applyAlignment="1">
      <alignment horizontal="justify" vertical="center" wrapText="1"/>
    </xf>
    <xf numFmtId="9" fontId="14" fillId="0" borderId="9" xfId="64" applyFont="1" applyFill="1" applyBorder="1" applyAlignment="1">
      <alignment horizontal="center" vertical="center" wrapText="1"/>
    </xf>
  </cellXfs>
  <cellStyles count="66">
    <cellStyle name="BodyStyle" xfId="50" xr:uid="{DD29EC03-DDB0-4D37-8F93-6B45589AAFFA}"/>
    <cellStyle name="BodyStyleBold" xfId="51" xr:uid="{1A143273-D380-4EA8-90CD-DF5EB9EF77A1}"/>
    <cellStyle name="BodyStyleBoldRight" xfId="52" xr:uid="{6795CBAA-5B5B-4B12-8334-9EE9DDCC855A}"/>
    <cellStyle name="BodyStyleWithBorder" xfId="58" xr:uid="{3564D51F-CBA4-44DD-AA92-BA08478C0AC5}"/>
    <cellStyle name="BorderThinBlack" xfId="62" xr:uid="{C309E6B2-8E57-487E-B258-45B442DF9568}"/>
    <cellStyle name="Comma" xfId="41" xr:uid="{F14D6943-4AAE-4303-8241-90386705C197}"/>
    <cellStyle name="Comma [0]" xfId="42" xr:uid="{C14276F9-0AAF-4E92-9200-66C2110EE047}"/>
    <cellStyle name="Currency" xfId="39" xr:uid="{014FB969-5BA6-4F38-BCE8-9DB5664A5790}"/>
    <cellStyle name="Currency [0]" xfId="40" xr:uid="{295644E8-12BA-4FAA-ADE4-06AF570B0503}"/>
    <cellStyle name="DateStyle" xfId="54" xr:uid="{DC808273-6BD4-4CBE-8C8D-29570E5AC0A6}"/>
    <cellStyle name="DateTimeStyle" xfId="55" xr:uid="{AE17449D-3409-4EF2-A4CE-874EB8F388AD}"/>
    <cellStyle name="Decimal" xfId="57" xr:uid="{9438D524-9C32-4109-B45F-A08FECA6699F}"/>
    <cellStyle name="DecimalWithBorder" xfId="61" xr:uid="{795AFD1D-3021-45D0-8A25-894807AC7E4B}"/>
    <cellStyle name="EuroCurrency" xfId="53" xr:uid="{20E4910F-271E-4CE0-B6D6-7AABDAD26E9E}"/>
    <cellStyle name="EuroCurrencyWithBorder" xfId="59" xr:uid="{4276EA55-AD6C-48FD-ABB6-A52802B475E4}"/>
    <cellStyle name="HeaderStyle" xfId="4" xr:uid="{7636AE74-9F54-4D06-A908-E4E4FC17E7B5}"/>
    <cellStyle name="HeaderStyle 2" xfId="44" xr:uid="{9121FFCD-658F-4C8F-BEED-E492A19D86FA}"/>
    <cellStyle name="HeaderSubTop" xfId="48" xr:uid="{075C7016-B185-43AA-AF8C-73F7893FD43E}"/>
    <cellStyle name="HeaderSubTopNoBold" xfId="49" xr:uid="{76C5F1D5-A847-4DE3-BDF3-9E202932BC38}"/>
    <cellStyle name="HeaderTopBuyer" xfId="45" xr:uid="{A78647F7-0515-40DB-8098-A74DBA274211}"/>
    <cellStyle name="HeaderTopStyle" xfId="46" xr:uid="{658A709A-F865-4395-889C-5B4B255D8249}"/>
    <cellStyle name="HeaderTopStyleAlignRight" xfId="47" xr:uid="{E010AA26-8F10-4F00-9E06-BAE116F287E6}"/>
    <cellStyle name="Hipervínculo" xfId="1" builtinId="8"/>
    <cellStyle name="Hipervínculo 2" xfId="8" xr:uid="{28A1AFEE-D52F-406D-B838-075666C062DE}"/>
    <cellStyle name="Hipervínculo 3" xfId="33" xr:uid="{F5349E5D-7677-4C36-A643-E98807CDA5E0}"/>
    <cellStyle name="MainTitle" xfId="2" xr:uid="{CA7CA8B0-7B98-49C7-ABB4-28C045ECD796}"/>
    <cellStyle name="MainTitle 2" xfId="43" xr:uid="{7B643B26-BBC4-40DC-B3A8-05212FCC27AF}"/>
    <cellStyle name="Millares" xfId="65" builtinId="3"/>
    <cellStyle name="Millares 10" xfId="6" xr:uid="{4A8B6C45-E359-4AAE-AB2E-D6EADC23BE46}"/>
    <cellStyle name="Millares 2" xfId="5" xr:uid="{FD39A92E-AA31-4563-A907-441CA9CE136B}"/>
    <cellStyle name="Millares 29" xfId="23" xr:uid="{76EDE0D6-F497-495D-96B4-3732C0AD0293}"/>
    <cellStyle name="Millares 30" xfId="24" xr:uid="{31897D6F-0EE0-492B-B541-8388CC11F705}"/>
    <cellStyle name="Millares 31" xfId="25" xr:uid="{D2B224B7-6667-4FB7-8A73-2AF483E459D0}"/>
    <cellStyle name="Millares 32" xfId="28" xr:uid="{7B843398-BE77-493A-8716-05C9075311EA}"/>
    <cellStyle name="Millares 33" xfId="29" xr:uid="{52B841AA-69FE-4460-B075-67191C53D6F7}"/>
    <cellStyle name="Millares 34" xfId="27" xr:uid="{34566C50-588F-4638-879C-967EEF9CB645}"/>
    <cellStyle name="Millares 35" xfId="26" xr:uid="{24C51E18-0288-462D-AA7A-03F2EFF1EAA1}"/>
    <cellStyle name="Millares 37" xfId="9" xr:uid="{F836E0F2-604D-4ACD-A9CC-B344C7D5FC77}"/>
    <cellStyle name="Millares 39" xfId="10" xr:uid="{21508D7A-B6CD-4AB7-BFAD-020EBCFCD830}"/>
    <cellStyle name="Millares 40" xfId="11" xr:uid="{32F4707F-5DA3-4978-9D42-2ECA0ADC1CE5}"/>
    <cellStyle name="Millares 41" xfId="12" xr:uid="{A561288F-AC75-42DF-952A-40D7D86B864E}"/>
    <cellStyle name="Millares 42" xfId="13" xr:uid="{F5DB1735-593A-4BF1-B2E1-FCCE74EE8A5F}"/>
    <cellStyle name="Millares 46" xfId="17" xr:uid="{E35434DD-12DD-46AE-BF08-4EC78FFFC893}"/>
    <cellStyle name="Millares 47" xfId="15" xr:uid="{3C3B582D-DD94-4423-98A5-DE3F6B4B622E}"/>
    <cellStyle name="Millares 48" xfId="14" xr:uid="{ED63AAD1-CEB0-4E25-A373-7C58C7BB0522}"/>
    <cellStyle name="Millares 49" xfId="16" xr:uid="{C586E335-E020-4ED6-800C-E2BEC6D9B4C9}"/>
    <cellStyle name="Millares 50" xfId="18" xr:uid="{39B90C73-1AE2-43AD-81FF-E12921FAA399}"/>
    <cellStyle name="Millares 51" xfId="19" xr:uid="{F18B3708-41E8-48EB-9C37-625DE9F1D779}"/>
    <cellStyle name="Millares 52" xfId="20" xr:uid="{F4675FE4-B773-4E35-8FE0-04A2DA83DBBE}"/>
    <cellStyle name="Millares 53" xfId="21" xr:uid="{D2074D30-362E-4EFE-A510-E3A56010428A}"/>
    <cellStyle name="Millares 54" xfId="22" xr:uid="{7C022279-7AB2-4374-8976-9C5653ECAA90}"/>
    <cellStyle name="Millares 56" xfId="30" xr:uid="{FC09CAC1-AB49-41D5-B5E5-DB58295BCB40}"/>
    <cellStyle name="Millares 59" xfId="34" xr:uid="{0C6151DE-CB9D-47BB-B478-77283EA8AD13}"/>
    <cellStyle name="Millares 60" xfId="36" xr:uid="{B47DCC75-B46C-46F9-B827-34C5220EB585}"/>
    <cellStyle name="Millares 61" xfId="35" xr:uid="{0A4A3FA2-4144-4806-BFBA-AE0AE9A0BCE3}"/>
    <cellStyle name="Moneda [0] 10" xfId="7" xr:uid="{1C3F333D-6F94-4828-A19F-A69D192FAE95}"/>
    <cellStyle name="Moneda [0] 2" xfId="63" xr:uid="{3501DA24-6E7C-4694-BFE6-03A6108DFCEC}"/>
    <cellStyle name="Normal" xfId="0" builtinId="0"/>
    <cellStyle name="Normal 2" xfId="3" xr:uid="{A1A1CA88-8F6A-4CB8-85E8-A17E79F4646D}"/>
    <cellStyle name="Normal 3" xfId="37" xr:uid="{C009B962-F456-4740-987D-3F80B68E00C5}"/>
    <cellStyle name="Normal 4 2 2 2" xfId="31" xr:uid="{4F29A602-806E-4718-8D4B-395B79AD9332}"/>
    <cellStyle name="Normal 9" xfId="32" xr:uid="{F9E329A7-16E1-43C2-BCD8-B95413ADB5B4}"/>
    <cellStyle name="Numeric" xfId="56" xr:uid="{C98CBD9E-8CA9-4165-AFB1-77830BC75021}"/>
    <cellStyle name="NumericWithBorder" xfId="60" xr:uid="{1B76B77E-A95F-4FB3-9707-EB6825D68CC5}"/>
    <cellStyle name="Percent" xfId="38" xr:uid="{BDBF482E-3470-435F-857A-4D66D2E66B85}"/>
    <cellStyle name="Porcentaje" xfId="64" builtinId="5"/>
  </cellStyles>
  <dxfs count="9">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Programado Vs Ejecutado</a:t>
            </a:r>
          </a:p>
        </c:rich>
      </c:tx>
      <c:layout>
        <c:manualLayout>
          <c:xMode val="edge"/>
          <c:yMode val="edge"/>
          <c:x val="0.25438172668016767"/>
          <c:y val="3.7037037037037035E-2"/>
        </c:manualLayout>
      </c:layout>
      <c:overlay val="0"/>
    </c:title>
    <c:autoTitleDeleted val="0"/>
    <c:plotArea>
      <c:layout/>
      <c:lineChart>
        <c:grouping val="standard"/>
        <c:varyColors val="0"/>
        <c:ser>
          <c:idx val="0"/>
          <c:order val="0"/>
          <c:tx>
            <c:strRef>
              <c:f>[2]PlanAnualVacantes!$D$13</c:f>
              <c:strCache>
                <c:ptCount val="1"/>
                <c:pt idx="0">
                  <c:v>Programado</c:v>
                </c:pt>
              </c:strCache>
            </c:strRef>
          </c:tx>
          <c:marker>
            <c:symbol val="none"/>
          </c:marker>
          <c:cat>
            <c:strRef>
              <c:f>[2]PlanAnualVacantes!$E$12:$P$12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[2]PlanAnualVacantes!$E$13:$P$13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val>
          <c:smooth val="0"/>
          <c:extLst>
            <c:ext xmlns:c16="http://schemas.microsoft.com/office/drawing/2014/chart" uri="{C3380CC4-5D6E-409C-BE32-E72D297353CC}">
              <c16:uniqueId val="{00000000-E2B8-459D-9C60-C0EC39A56460}"/>
            </c:ext>
          </c:extLst>
        </c:ser>
        <c:ser>
          <c:idx val="1"/>
          <c:order val="1"/>
          <c:tx>
            <c:strRef>
              <c:f>[2]PlanAnualVacantes!$D$14</c:f>
              <c:strCache>
                <c:ptCount val="1"/>
                <c:pt idx="0">
                  <c:v>Ejecutado</c:v>
                </c:pt>
              </c:strCache>
            </c:strRef>
          </c:tx>
          <c:marker>
            <c:symbol val="none"/>
          </c:marker>
          <c:cat>
            <c:strRef>
              <c:f>[2]PlanAnualVacantes!$E$12:$P$12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[2]PlanAnualVacantes!$E$14:$P$14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2B8-459D-9C60-C0EC39A56460}"/>
            </c:ext>
          </c:extLst>
        </c:ser>
        <c:dLbls>
          <c:showLegendKey val="0"/>
          <c:showVal val="0"/>
          <c:showCatName val="0"/>
          <c:showSerName val="0"/>
          <c:showPercent val="0"/>
          <c:showBubbleSize val="0"/>
        </c:dLbls>
        <c:smooth val="0"/>
        <c:axId val="92640000"/>
        <c:axId val="100222848"/>
      </c:lineChart>
      <c:catAx>
        <c:axId val="92640000"/>
        <c:scaling>
          <c:orientation val="minMax"/>
        </c:scaling>
        <c:delete val="0"/>
        <c:axPos val="b"/>
        <c:numFmt formatCode="General" sourceLinked="0"/>
        <c:majorTickMark val="none"/>
        <c:minorTickMark val="none"/>
        <c:tickLblPos val="nextTo"/>
        <c:crossAx val="100222848"/>
        <c:crosses val="autoZero"/>
        <c:auto val="1"/>
        <c:lblAlgn val="ctr"/>
        <c:lblOffset val="100"/>
        <c:noMultiLvlLbl val="0"/>
      </c:catAx>
      <c:valAx>
        <c:axId val="100222848"/>
        <c:scaling>
          <c:orientation val="minMax"/>
        </c:scaling>
        <c:delete val="0"/>
        <c:axPos val="l"/>
        <c:majorGridlines/>
        <c:title>
          <c:tx>
            <c:rich>
              <a:bodyPr/>
              <a:lstStyle/>
              <a:p>
                <a:pPr>
                  <a:defRPr/>
                </a:pPr>
                <a:r>
                  <a:rPr lang="es-CO"/>
                  <a:t>Actividades</a:t>
                </a:r>
              </a:p>
            </c:rich>
          </c:tx>
          <c:layout>
            <c:manualLayout>
              <c:xMode val="edge"/>
              <c:yMode val="edge"/>
              <c:x val="8.8888908330907332E-2"/>
              <c:y val="0.28813502478856812"/>
            </c:manualLayout>
          </c:layout>
          <c:overlay val="0"/>
        </c:title>
        <c:numFmt formatCode="General" sourceLinked="1"/>
        <c:majorTickMark val="none"/>
        <c:minorTickMark val="none"/>
        <c:tickLblPos val="nextTo"/>
        <c:crossAx val="92640000"/>
        <c:crosses val="autoZero"/>
        <c:crossBetween val="between"/>
      </c:valAx>
      <c:dTable>
        <c:showHorzBorder val="1"/>
        <c:showVertBorder val="1"/>
        <c:showOutline val="1"/>
        <c:showKeys val="1"/>
      </c:dTable>
    </c:plotArea>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Programado Vs Ejecutado</a:t>
            </a:r>
          </a:p>
        </c:rich>
      </c:tx>
      <c:layout>
        <c:manualLayout>
          <c:xMode val="edge"/>
          <c:yMode val="edge"/>
          <c:x val="0.25438172668016767"/>
          <c:y val="3.7037037037037035E-2"/>
        </c:manualLayout>
      </c:layout>
      <c:overlay val="0"/>
    </c:title>
    <c:autoTitleDeleted val="0"/>
    <c:plotArea>
      <c:layout/>
      <c:lineChart>
        <c:grouping val="standard"/>
        <c:varyColors val="0"/>
        <c:ser>
          <c:idx val="0"/>
          <c:order val="0"/>
          <c:tx>
            <c:strRef>
              <c:f>[2]PlanPrevisión!$D$13</c:f>
              <c:strCache>
                <c:ptCount val="1"/>
                <c:pt idx="0">
                  <c:v>Programado</c:v>
                </c:pt>
              </c:strCache>
            </c:strRef>
          </c:tx>
          <c:marker>
            <c:symbol val="none"/>
          </c:marker>
          <c:cat>
            <c:strRef>
              <c:f>[2]PlanPrevisión!$E$12:$P$12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[2]PlanPrevisión!$E$13:$P$13</c:f>
              <c:numCache>
                <c:formatCode>General</c:formatCode>
                <c:ptCount val="12"/>
                <c:pt idx="0">
                  <c:v>0</c:v>
                </c:pt>
                <c:pt idx="1">
                  <c:v>0</c:v>
                </c:pt>
                <c:pt idx="2">
                  <c:v>1</c:v>
                </c:pt>
                <c:pt idx="3">
                  <c:v>1</c:v>
                </c:pt>
                <c:pt idx="4">
                  <c:v>1</c:v>
                </c:pt>
                <c:pt idx="5">
                  <c:v>2</c:v>
                </c:pt>
                <c:pt idx="6">
                  <c:v>2</c:v>
                </c:pt>
                <c:pt idx="7">
                  <c:v>2</c:v>
                </c:pt>
                <c:pt idx="8">
                  <c:v>3</c:v>
                </c:pt>
                <c:pt idx="9">
                  <c:v>3</c:v>
                </c:pt>
                <c:pt idx="10">
                  <c:v>3</c:v>
                </c:pt>
                <c:pt idx="11">
                  <c:v>4</c:v>
                </c:pt>
              </c:numCache>
            </c:numRef>
          </c:val>
          <c:smooth val="0"/>
          <c:extLst>
            <c:ext xmlns:c16="http://schemas.microsoft.com/office/drawing/2014/chart" uri="{C3380CC4-5D6E-409C-BE32-E72D297353CC}">
              <c16:uniqueId val="{00000000-49ED-433F-BD25-D5D19C5A6DDF}"/>
            </c:ext>
          </c:extLst>
        </c:ser>
        <c:ser>
          <c:idx val="1"/>
          <c:order val="1"/>
          <c:tx>
            <c:strRef>
              <c:f>[2]PlanPrevisión!$D$14</c:f>
              <c:strCache>
                <c:ptCount val="1"/>
                <c:pt idx="0">
                  <c:v>Ejecutado</c:v>
                </c:pt>
              </c:strCache>
            </c:strRef>
          </c:tx>
          <c:marker>
            <c:symbol val="none"/>
          </c:marker>
          <c:cat>
            <c:strRef>
              <c:f>[2]PlanPrevisión!$E$12:$P$12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[2]PlanPrevisión!$E$14:$P$14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9ED-433F-BD25-D5D19C5A6DDF}"/>
            </c:ext>
          </c:extLst>
        </c:ser>
        <c:dLbls>
          <c:showLegendKey val="0"/>
          <c:showVal val="0"/>
          <c:showCatName val="0"/>
          <c:showSerName val="0"/>
          <c:showPercent val="0"/>
          <c:showBubbleSize val="0"/>
        </c:dLbls>
        <c:smooth val="0"/>
        <c:axId val="92640000"/>
        <c:axId val="100222848"/>
      </c:lineChart>
      <c:catAx>
        <c:axId val="92640000"/>
        <c:scaling>
          <c:orientation val="minMax"/>
        </c:scaling>
        <c:delete val="0"/>
        <c:axPos val="b"/>
        <c:numFmt formatCode="General" sourceLinked="0"/>
        <c:majorTickMark val="none"/>
        <c:minorTickMark val="none"/>
        <c:tickLblPos val="nextTo"/>
        <c:crossAx val="100222848"/>
        <c:crosses val="autoZero"/>
        <c:auto val="1"/>
        <c:lblAlgn val="ctr"/>
        <c:lblOffset val="100"/>
        <c:noMultiLvlLbl val="0"/>
      </c:catAx>
      <c:valAx>
        <c:axId val="100222848"/>
        <c:scaling>
          <c:orientation val="minMax"/>
        </c:scaling>
        <c:delete val="0"/>
        <c:axPos val="l"/>
        <c:majorGridlines/>
        <c:title>
          <c:tx>
            <c:rich>
              <a:bodyPr/>
              <a:lstStyle/>
              <a:p>
                <a:pPr>
                  <a:defRPr/>
                </a:pPr>
                <a:r>
                  <a:rPr lang="es-CO"/>
                  <a:t>Actividades</a:t>
                </a:r>
              </a:p>
            </c:rich>
          </c:tx>
          <c:layout>
            <c:manualLayout>
              <c:xMode val="edge"/>
              <c:yMode val="edge"/>
              <c:x val="8.8888908330907332E-2"/>
              <c:y val="0.28813502478856812"/>
            </c:manualLayout>
          </c:layout>
          <c:overlay val="0"/>
        </c:title>
        <c:numFmt formatCode="General" sourceLinked="1"/>
        <c:majorTickMark val="none"/>
        <c:minorTickMark val="none"/>
        <c:tickLblPos val="nextTo"/>
        <c:crossAx val="92640000"/>
        <c:crosses val="autoZero"/>
        <c:crossBetween val="between"/>
      </c:valAx>
      <c:dTable>
        <c:showHorzBorder val="1"/>
        <c:showVertBorder val="1"/>
        <c:showOutline val="1"/>
        <c:showKeys val="1"/>
      </c:dTable>
    </c:plotArea>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Programado Vs Ejecutado</a:t>
            </a:r>
          </a:p>
        </c:rich>
      </c:tx>
      <c:layout>
        <c:manualLayout>
          <c:xMode val="edge"/>
          <c:yMode val="edge"/>
          <c:x val="0.25438172668016767"/>
          <c:y val="3.7037037037037035E-2"/>
        </c:manualLayout>
      </c:layout>
      <c:overlay val="0"/>
    </c:title>
    <c:autoTitleDeleted val="0"/>
    <c:plotArea>
      <c:layout/>
      <c:lineChart>
        <c:grouping val="standard"/>
        <c:varyColors val="0"/>
        <c:ser>
          <c:idx val="0"/>
          <c:order val="0"/>
          <c:tx>
            <c:strRef>
              <c:f>[2]PETH!$D$35</c:f>
              <c:strCache>
                <c:ptCount val="1"/>
                <c:pt idx="0">
                  <c:v>Programado</c:v>
                </c:pt>
              </c:strCache>
            </c:strRef>
          </c:tx>
          <c:marker>
            <c:symbol val="none"/>
          </c:marker>
          <c:cat>
            <c:strRef>
              <c:f>[2]PETH!$E$34:$P$34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[2]PETH!$E$35:$P$35</c:f>
              <c:numCache>
                <c:formatCode>General</c:formatCode>
                <c:ptCount val="12"/>
                <c:pt idx="0">
                  <c:v>0</c:v>
                </c:pt>
                <c:pt idx="1">
                  <c:v>2</c:v>
                </c:pt>
                <c:pt idx="2">
                  <c:v>6</c:v>
                </c:pt>
                <c:pt idx="3">
                  <c:v>11</c:v>
                </c:pt>
                <c:pt idx="4">
                  <c:v>14</c:v>
                </c:pt>
                <c:pt idx="5">
                  <c:v>24</c:v>
                </c:pt>
                <c:pt idx="6">
                  <c:v>28</c:v>
                </c:pt>
                <c:pt idx="7">
                  <c:v>31</c:v>
                </c:pt>
                <c:pt idx="8">
                  <c:v>36</c:v>
                </c:pt>
                <c:pt idx="9">
                  <c:v>41</c:v>
                </c:pt>
                <c:pt idx="10">
                  <c:v>48</c:v>
                </c:pt>
                <c:pt idx="11">
                  <c:v>55</c:v>
                </c:pt>
              </c:numCache>
            </c:numRef>
          </c:val>
          <c:smooth val="0"/>
          <c:extLst>
            <c:ext xmlns:c16="http://schemas.microsoft.com/office/drawing/2014/chart" uri="{C3380CC4-5D6E-409C-BE32-E72D297353CC}">
              <c16:uniqueId val="{00000000-0936-451B-AEC4-08D22CA2BD2A}"/>
            </c:ext>
          </c:extLst>
        </c:ser>
        <c:ser>
          <c:idx val="1"/>
          <c:order val="1"/>
          <c:tx>
            <c:strRef>
              <c:f>[2]PETH!$D$36</c:f>
              <c:strCache>
                <c:ptCount val="1"/>
                <c:pt idx="0">
                  <c:v>Ejecutado</c:v>
                </c:pt>
              </c:strCache>
            </c:strRef>
          </c:tx>
          <c:marker>
            <c:symbol val="none"/>
          </c:marker>
          <c:cat>
            <c:strRef>
              <c:f>[2]PETH!$E$34:$P$34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[2]PETH!$E$36:$P$36</c:f>
              <c:numCache>
                <c:formatCode>General</c:formatCode>
                <c:ptCount val="12"/>
                <c:pt idx="0">
                  <c:v>0</c:v>
                </c:pt>
                <c:pt idx="1">
                  <c:v>0</c:v>
                </c:pt>
                <c:pt idx="2">
                  <c:v>0</c:v>
                </c:pt>
                <c:pt idx="3">
                  <c:v>1</c:v>
                </c:pt>
                <c:pt idx="4">
                  <c:v>2</c:v>
                </c:pt>
                <c:pt idx="5">
                  <c:v>3</c:v>
                </c:pt>
                <c:pt idx="6">
                  <c:v>4</c:v>
                </c:pt>
                <c:pt idx="7">
                  <c:v>5</c:v>
                </c:pt>
                <c:pt idx="8">
                  <c:v>6</c:v>
                </c:pt>
                <c:pt idx="9">
                  <c:v>7</c:v>
                </c:pt>
                <c:pt idx="10">
                  <c:v>9</c:v>
                </c:pt>
                <c:pt idx="11">
                  <c:v>11</c:v>
                </c:pt>
              </c:numCache>
            </c:numRef>
          </c:val>
          <c:smooth val="0"/>
          <c:extLst>
            <c:ext xmlns:c16="http://schemas.microsoft.com/office/drawing/2014/chart" uri="{C3380CC4-5D6E-409C-BE32-E72D297353CC}">
              <c16:uniqueId val="{00000001-0936-451B-AEC4-08D22CA2BD2A}"/>
            </c:ext>
          </c:extLst>
        </c:ser>
        <c:dLbls>
          <c:showLegendKey val="0"/>
          <c:showVal val="0"/>
          <c:showCatName val="0"/>
          <c:showSerName val="0"/>
          <c:showPercent val="0"/>
          <c:showBubbleSize val="0"/>
        </c:dLbls>
        <c:smooth val="0"/>
        <c:axId val="92640000"/>
        <c:axId val="100222848"/>
      </c:lineChart>
      <c:catAx>
        <c:axId val="92640000"/>
        <c:scaling>
          <c:orientation val="minMax"/>
        </c:scaling>
        <c:delete val="0"/>
        <c:axPos val="b"/>
        <c:numFmt formatCode="General" sourceLinked="0"/>
        <c:majorTickMark val="none"/>
        <c:minorTickMark val="none"/>
        <c:tickLblPos val="nextTo"/>
        <c:crossAx val="100222848"/>
        <c:crosses val="autoZero"/>
        <c:auto val="1"/>
        <c:lblAlgn val="ctr"/>
        <c:lblOffset val="100"/>
        <c:noMultiLvlLbl val="0"/>
      </c:catAx>
      <c:valAx>
        <c:axId val="100222848"/>
        <c:scaling>
          <c:orientation val="minMax"/>
        </c:scaling>
        <c:delete val="0"/>
        <c:axPos val="l"/>
        <c:majorGridlines/>
        <c:title>
          <c:tx>
            <c:rich>
              <a:bodyPr/>
              <a:lstStyle/>
              <a:p>
                <a:pPr>
                  <a:defRPr/>
                </a:pPr>
                <a:r>
                  <a:rPr lang="es-CO"/>
                  <a:t>Actividades</a:t>
                </a:r>
              </a:p>
            </c:rich>
          </c:tx>
          <c:layout>
            <c:manualLayout>
              <c:xMode val="edge"/>
              <c:yMode val="edge"/>
              <c:x val="8.8888908330907332E-2"/>
              <c:y val="0.28813502478856812"/>
            </c:manualLayout>
          </c:layout>
          <c:overlay val="0"/>
        </c:title>
        <c:numFmt formatCode="General" sourceLinked="1"/>
        <c:majorTickMark val="none"/>
        <c:minorTickMark val="none"/>
        <c:tickLblPos val="nextTo"/>
        <c:crossAx val="92640000"/>
        <c:crosses val="autoZero"/>
        <c:crossBetween val="between"/>
      </c:valAx>
      <c:dTable>
        <c:showHorzBorder val="1"/>
        <c:showVertBorder val="1"/>
        <c:showOutline val="1"/>
        <c:showKeys val="1"/>
      </c:dTable>
    </c:plotArea>
    <c:plotVisOnly val="1"/>
    <c:dispBlanksAs val="zero"/>
    <c:showDLblsOverMax val="0"/>
  </c:chart>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8" Type="http://schemas.openxmlformats.org/officeDocument/2006/relationships/hyperlink" Target="#'8. Plan de trabajo SST'!A1"/><Relationship Id="rId13" Type="http://schemas.openxmlformats.org/officeDocument/2006/relationships/hyperlink" Target="#'16. PLAN DE ACCION GEST AMB'!A1"/><Relationship Id="rId3" Type="http://schemas.openxmlformats.org/officeDocument/2006/relationships/hyperlink" Target="#'3. Plan Anual de Vacantes '!A1"/><Relationship Id="rId7" Type="http://schemas.openxmlformats.org/officeDocument/2006/relationships/hyperlink" Target="#'7. Plan de B Social e Incentivo'!A1"/><Relationship Id="rId12" Type="http://schemas.openxmlformats.org/officeDocument/2006/relationships/hyperlink" Target="#'15. PAA'!A1"/><Relationship Id="rId2" Type="http://schemas.openxmlformats.org/officeDocument/2006/relationships/hyperlink" Target="#'2. Plan Anual de Adquisiciones'!A1"/><Relationship Id="rId1" Type="http://schemas.openxmlformats.org/officeDocument/2006/relationships/hyperlink" Target="#'PEI '!A1"/><Relationship Id="rId6" Type="http://schemas.openxmlformats.org/officeDocument/2006/relationships/hyperlink" Target="#'6. Plan Institucional de Capaci'!A1"/><Relationship Id="rId11" Type="http://schemas.openxmlformats.org/officeDocument/2006/relationships/hyperlink" Target="#'13 y 14 Preservaci&#243;n y Conserva'!A1"/><Relationship Id="rId5" Type="http://schemas.openxmlformats.org/officeDocument/2006/relationships/hyperlink" Target="#'5. Plan estrat&#233;gico de talento '!A1"/><Relationship Id="rId10" Type="http://schemas.openxmlformats.org/officeDocument/2006/relationships/hyperlink" Target="#'10, 11 Y 12 TI'!A1"/><Relationship Id="rId4" Type="http://schemas.openxmlformats.org/officeDocument/2006/relationships/hyperlink" Target="#'4. Plan de previsi&#243;n de recurso'!A1"/><Relationship Id="rId9" Type="http://schemas.openxmlformats.org/officeDocument/2006/relationships/hyperlink" Target="#'9. PAAC'!A1"/><Relationship Id="rId14" Type="http://schemas.openxmlformats.org/officeDocument/2006/relationships/hyperlink" Target="#'1. PINAR'!A1"/></Relationships>
</file>

<file path=xl/diagrams/_rels/data3.xml.rels><?xml version="1.0" encoding="UTF-8" standalone="yes"?>
<Relationships xmlns="http://schemas.openxmlformats.org/package/2006/relationships"><Relationship Id="rId3" Type="http://schemas.openxmlformats.org/officeDocument/2006/relationships/hyperlink" Target="#'15.2. PA- SECRETARIA GENERAL'!A1"/><Relationship Id="rId2" Type="http://schemas.openxmlformats.org/officeDocument/2006/relationships/hyperlink" Target="#'15. 1PA -SUB TECNOLOGIA'!A1"/><Relationship Id="rId1" Type="http://schemas.openxmlformats.org/officeDocument/2006/relationships/hyperlink" Target="#'15.4. SUB PROMOCION'!A1"/><Relationship Id="rId5" Type="http://schemas.openxmlformats.org/officeDocument/2006/relationships/hyperlink" Target="#'15.5. SUB ADMINISTRACION'!A1"/><Relationship Id="rId4" Type="http://schemas.openxmlformats.org/officeDocument/2006/relationships/hyperlink" Target="#'15.3. DIRECCION'!A1"/></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4729BC2-FB3A-4F9A-A0EE-8424632A706B}" type="doc">
      <dgm:prSet loTypeId="urn:microsoft.com/office/officeart/2005/8/layout/cycle2" loCatId="cycle" qsTypeId="urn:microsoft.com/office/officeart/2005/8/quickstyle/simple1" qsCatId="simple" csTypeId="urn:microsoft.com/office/officeart/2005/8/colors/colorful1" csCatId="colorful" phldr="1"/>
      <dgm:spPr/>
      <dgm:t>
        <a:bodyPr/>
        <a:lstStyle/>
        <a:p>
          <a:endParaRPr lang="es-CO"/>
        </a:p>
      </dgm:t>
    </dgm:pt>
    <dgm:pt modelId="{6C863522-D2B1-4230-ABA4-D26BACBA241C}">
      <dgm:prSet custT="1"/>
      <dgm:spPr>
        <a:solidFill>
          <a:srgbClr val="0070C0"/>
        </a:solidFill>
      </dgm:spPr>
      <dgm:t>
        <a:bodyPr/>
        <a:lstStyle/>
        <a:p>
          <a:r>
            <a:rPr lang="es-CO" sz="900">
              <a:solidFill>
                <a:sysClr val="windowText" lastClr="000000"/>
              </a:solidFill>
              <a:latin typeface="Arial" panose="020B0604020202020204" pitchFamily="34" charset="0"/>
              <a:cs typeface="Arial" panose="020B0604020202020204" pitchFamily="34" charset="0"/>
            </a:rPr>
            <a:t>PLAN ESTRATÉGICO INSTITUCIONAL</a:t>
          </a:r>
        </a:p>
      </dgm:t>
      <dgm:extLst>
        <a:ext uri="{E40237B7-FDA0-4F09-8148-C483321AD2D9}">
          <dgm14:cNvPr xmlns:dgm14="http://schemas.microsoft.com/office/drawing/2010/diagram" id="0" name="">
            <a:hlinkClick xmlns:r="http://schemas.openxmlformats.org/officeDocument/2006/relationships" r:id="rId1"/>
          </dgm14:cNvPr>
        </a:ext>
      </dgm:extLst>
    </dgm:pt>
    <dgm:pt modelId="{02D4ADD5-E095-4910-A980-AED2A044E2A3}" type="parTrans" cxnId="{C2CA5A87-C3A4-4368-A36A-EBFD1A25D100}">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90886EB8-98B2-4B29-A75F-FF1860D638CA}" type="sibTrans" cxnId="{C2CA5A87-C3A4-4368-A36A-EBFD1A25D100}">
      <dgm:prSet custT="1"/>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8484A51B-82AD-4A14-A0DA-38DEB02B1AEB}">
      <dgm:prSet custT="1"/>
      <dgm:spPr/>
      <dgm:t>
        <a:bodyPr/>
        <a:lstStyle/>
        <a:p>
          <a:r>
            <a:rPr lang="es-CO" sz="900">
              <a:solidFill>
                <a:sysClr val="windowText" lastClr="000000"/>
              </a:solidFill>
              <a:latin typeface="Arial" panose="020B0604020202020204" pitchFamily="34" charset="0"/>
              <a:cs typeface="Arial" panose="020B0604020202020204" pitchFamily="34" charset="0"/>
            </a:rPr>
            <a:t>2. Plan Anual de Adquisiciones</a:t>
          </a:r>
        </a:p>
      </dgm:t>
      <dgm:extLst>
        <a:ext uri="{E40237B7-FDA0-4F09-8148-C483321AD2D9}">
          <dgm14:cNvPr xmlns:dgm14="http://schemas.microsoft.com/office/drawing/2010/diagram" id="0" name="">
            <a:hlinkClick xmlns:r="http://schemas.openxmlformats.org/officeDocument/2006/relationships" r:id="rId2"/>
          </dgm14:cNvPr>
        </a:ext>
      </dgm:extLst>
    </dgm:pt>
    <dgm:pt modelId="{7D4FFDBE-E152-41A4-9A65-EA106DAF6405}" type="parTrans" cxnId="{3D184B56-5CA6-44E2-97B1-7E3B1DF359B5}">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0610C3DA-624A-45FD-A6FC-B1E84F8CCC27}" type="sibTrans" cxnId="{3D184B56-5CA6-44E2-97B1-7E3B1DF359B5}">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50742741-B2CE-4E50-91FE-2A7ECF9ABA0C}">
      <dgm:prSet custT="1"/>
      <dgm:spPr/>
      <dgm:t>
        <a:bodyPr/>
        <a:lstStyle/>
        <a:p>
          <a:r>
            <a:rPr lang="es-CO" sz="900">
              <a:solidFill>
                <a:sysClr val="windowText" lastClr="000000"/>
              </a:solidFill>
              <a:latin typeface="Arial" panose="020B0604020202020204" pitchFamily="34" charset="0"/>
              <a:cs typeface="Arial" panose="020B0604020202020204" pitchFamily="34" charset="0"/>
            </a:rPr>
            <a:t>3. Plan Anual de Vacantes</a:t>
          </a:r>
        </a:p>
      </dgm:t>
      <dgm:extLst>
        <a:ext uri="{E40237B7-FDA0-4F09-8148-C483321AD2D9}">
          <dgm14:cNvPr xmlns:dgm14="http://schemas.microsoft.com/office/drawing/2010/diagram" id="0" name="">
            <a:hlinkClick xmlns:r="http://schemas.openxmlformats.org/officeDocument/2006/relationships" r:id="rId3"/>
          </dgm14:cNvPr>
        </a:ext>
      </dgm:extLst>
    </dgm:pt>
    <dgm:pt modelId="{9FC0673B-7A66-42F2-9003-DE667DBBE143}" type="parTrans" cxnId="{BCD03F2A-448F-42A0-983E-A148D9B7D4A7}">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861128E4-3F2E-47DC-B416-B96177F5FB01}" type="sibTrans" cxnId="{BCD03F2A-448F-42A0-983E-A148D9B7D4A7}">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138B281E-8EDF-4198-AE89-D0D82CE1700A}">
      <dgm:prSet custT="1"/>
      <dgm:spPr/>
      <dgm:t>
        <a:bodyPr/>
        <a:lstStyle/>
        <a:p>
          <a:r>
            <a:rPr lang="es-CO" sz="900">
              <a:solidFill>
                <a:sysClr val="windowText" lastClr="000000"/>
              </a:solidFill>
              <a:latin typeface="Arial" panose="020B0604020202020204" pitchFamily="34" charset="0"/>
              <a:cs typeface="Arial" panose="020B0604020202020204" pitchFamily="34" charset="0"/>
            </a:rPr>
            <a:t>4. Plan de Previsión de Recursos Humanos</a:t>
          </a:r>
        </a:p>
      </dgm:t>
      <dgm:extLst>
        <a:ext uri="{E40237B7-FDA0-4F09-8148-C483321AD2D9}">
          <dgm14:cNvPr xmlns:dgm14="http://schemas.microsoft.com/office/drawing/2010/diagram" id="0" name="">
            <a:hlinkClick xmlns:r="http://schemas.openxmlformats.org/officeDocument/2006/relationships" r:id="rId4"/>
          </dgm14:cNvPr>
        </a:ext>
      </dgm:extLst>
    </dgm:pt>
    <dgm:pt modelId="{85DAA17E-62C6-47C1-85B1-5DA7CE218785}" type="parTrans" cxnId="{F3EC80EF-5245-400D-B122-69A54AC6B97F}">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D145FD55-8893-41F1-98DF-798AF147E6B6}" type="sibTrans" cxnId="{F3EC80EF-5245-400D-B122-69A54AC6B97F}">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CB812F50-D875-4FAB-826D-03AFB03CA01D}">
      <dgm:prSet custT="1"/>
      <dgm:spPr/>
      <dgm:t>
        <a:bodyPr/>
        <a:lstStyle/>
        <a:p>
          <a:r>
            <a:rPr lang="es-CO" sz="900">
              <a:solidFill>
                <a:sysClr val="windowText" lastClr="000000"/>
              </a:solidFill>
              <a:latin typeface="Arial" panose="020B0604020202020204" pitchFamily="34" charset="0"/>
              <a:cs typeface="Arial" panose="020B0604020202020204" pitchFamily="34" charset="0"/>
            </a:rPr>
            <a:t>5. Plan Estratégico de Talento Humano</a:t>
          </a:r>
        </a:p>
      </dgm:t>
      <dgm:extLst>
        <a:ext uri="{E40237B7-FDA0-4F09-8148-C483321AD2D9}">
          <dgm14:cNvPr xmlns:dgm14="http://schemas.microsoft.com/office/drawing/2010/diagram" id="0" name="">
            <a:hlinkClick xmlns:r="http://schemas.openxmlformats.org/officeDocument/2006/relationships" r:id="rId5"/>
          </dgm14:cNvPr>
        </a:ext>
      </dgm:extLst>
    </dgm:pt>
    <dgm:pt modelId="{F53E7671-0AFA-4294-AAD7-4A1E75A8977C}" type="parTrans" cxnId="{3FBC85A1-1CE6-472F-9B27-D43314D2E422}">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2352BE7A-845E-4581-BF59-73A890E88151}" type="sibTrans" cxnId="{3FBC85A1-1CE6-472F-9B27-D43314D2E422}">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0A8DE288-D423-4AD4-99CD-53D14A0E397A}">
      <dgm:prSet custT="1"/>
      <dgm:spPr/>
      <dgm:t>
        <a:bodyPr/>
        <a:lstStyle/>
        <a:p>
          <a:r>
            <a:rPr lang="es-CO" sz="900">
              <a:solidFill>
                <a:sysClr val="windowText" lastClr="000000"/>
              </a:solidFill>
              <a:latin typeface="Arial" panose="020B0604020202020204" pitchFamily="34" charset="0"/>
              <a:cs typeface="Arial" panose="020B0604020202020204" pitchFamily="34" charset="0"/>
            </a:rPr>
            <a:t>6. Plan Institucional de Capacitación</a:t>
          </a:r>
        </a:p>
      </dgm:t>
      <dgm:extLst>
        <a:ext uri="{E40237B7-FDA0-4F09-8148-C483321AD2D9}">
          <dgm14:cNvPr xmlns:dgm14="http://schemas.microsoft.com/office/drawing/2010/diagram" id="0" name="">
            <a:hlinkClick xmlns:r="http://schemas.openxmlformats.org/officeDocument/2006/relationships" r:id="rId6"/>
          </dgm14:cNvPr>
        </a:ext>
      </dgm:extLst>
    </dgm:pt>
    <dgm:pt modelId="{0F744831-7905-4D5A-97DC-7F915C8BA8D2}" type="parTrans" cxnId="{09BCFF76-C374-4660-86B4-8108860BF990}">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667B8972-1A69-4516-9C7B-E03A8A9DD8BA}" type="sibTrans" cxnId="{09BCFF76-C374-4660-86B4-8108860BF990}">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6B1EF315-FCC3-4D74-94D9-FA319FC2C82D}">
      <dgm:prSet custT="1"/>
      <dgm:spPr/>
      <dgm:t>
        <a:bodyPr/>
        <a:lstStyle/>
        <a:p>
          <a:r>
            <a:rPr lang="es-CO" sz="900">
              <a:solidFill>
                <a:sysClr val="windowText" lastClr="000000"/>
              </a:solidFill>
              <a:latin typeface="Arial" panose="020B0604020202020204" pitchFamily="34" charset="0"/>
              <a:cs typeface="Arial" panose="020B0604020202020204" pitchFamily="34" charset="0"/>
            </a:rPr>
            <a:t>7. Plan de Bienestar e Incentivos</a:t>
          </a:r>
        </a:p>
      </dgm:t>
      <dgm:extLst>
        <a:ext uri="{E40237B7-FDA0-4F09-8148-C483321AD2D9}">
          <dgm14:cNvPr xmlns:dgm14="http://schemas.microsoft.com/office/drawing/2010/diagram" id="0" name="">
            <a:hlinkClick xmlns:r="http://schemas.openxmlformats.org/officeDocument/2006/relationships" r:id="rId7"/>
          </dgm14:cNvPr>
        </a:ext>
      </dgm:extLst>
    </dgm:pt>
    <dgm:pt modelId="{7A0282BC-0FC3-449D-AE14-3CD82A99042A}" type="parTrans" cxnId="{CD0F5F97-6994-4155-97F5-11A6CDD42372}">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FC7E3186-41BE-4032-A1DA-400654ED5541}" type="sibTrans" cxnId="{CD0F5F97-6994-4155-97F5-11A6CDD42372}">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B04C0DE5-7E75-469E-B3C8-31EBF1DF828F}">
      <dgm:prSet custT="1"/>
      <dgm:spPr/>
      <dgm:t>
        <a:bodyPr/>
        <a:lstStyle/>
        <a:p>
          <a:r>
            <a:rPr lang="es-CO" sz="900">
              <a:solidFill>
                <a:sysClr val="windowText" lastClr="000000"/>
              </a:solidFill>
              <a:latin typeface="Arial" panose="020B0604020202020204" pitchFamily="34" charset="0"/>
              <a:cs typeface="Arial" panose="020B0604020202020204" pitchFamily="34" charset="0"/>
            </a:rPr>
            <a:t>8. Plan de Trabajo Anual en Seguridad y Salud en el Trabajo</a:t>
          </a:r>
        </a:p>
      </dgm:t>
      <dgm:extLst>
        <a:ext uri="{E40237B7-FDA0-4F09-8148-C483321AD2D9}">
          <dgm14:cNvPr xmlns:dgm14="http://schemas.microsoft.com/office/drawing/2010/diagram" id="0" name="">
            <a:hlinkClick xmlns:r="http://schemas.openxmlformats.org/officeDocument/2006/relationships" r:id="rId8"/>
          </dgm14:cNvPr>
        </a:ext>
      </dgm:extLst>
    </dgm:pt>
    <dgm:pt modelId="{76A70169-6F67-40D2-8D9A-1481B496D692}" type="parTrans" cxnId="{B0613EDC-DC2B-4B81-B332-DC3EC6FB8684}">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5689098C-A96E-4DD4-AF5B-0AAE245DCD97}" type="sibTrans" cxnId="{B0613EDC-DC2B-4B81-B332-DC3EC6FB8684}">
      <dgm:prSet custT="1"/>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82565BF6-DA73-4D3B-8D18-F6080907941D}">
      <dgm:prSet custT="1"/>
      <dgm:spPr/>
      <dgm:t>
        <a:bodyPr/>
        <a:lstStyle/>
        <a:p>
          <a:r>
            <a:rPr lang="es-CO" sz="900">
              <a:solidFill>
                <a:sysClr val="windowText" lastClr="000000"/>
              </a:solidFill>
              <a:latin typeface="Arial" panose="020B0604020202020204" pitchFamily="34" charset="0"/>
              <a:cs typeface="Arial" panose="020B0604020202020204" pitchFamily="34" charset="0"/>
            </a:rPr>
            <a:t>9.Plan Anticorrupción y Atención al Ciudadano – PAAC</a:t>
          </a:r>
        </a:p>
      </dgm:t>
      <dgm:extLst>
        <a:ext uri="{E40237B7-FDA0-4F09-8148-C483321AD2D9}">
          <dgm14:cNvPr xmlns:dgm14="http://schemas.microsoft.com/office/drawing/2010/diagram" id="0" name="">
            <a:hlinkClick xmlns:r="http://schemas.openxmlformats.org/officeDocument/2006/relationships" r:id="rId9"/>
          </dgm14:cNvPr>
        </a:ext>
      </dgm:extLst>
    </dgm:pt>
    <dgm:pt modelId="{9FB02725-5195-45AA-A503-FD8A49A99084}" type="parTrans" cxnId="{6D34B9E2-49BB-46B1-BB17-AEE7382A8C39}">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DD8E65AB-933F-408F-9443-BEFDC52B0789}" type="sibTrans" cxnId="{6D34B9E2-49BB-46B1-BB17-AEE7382A8C39}">
      <dgm:prSet custT="1"/>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3EECB15A-B20F-4B1F-9754-E5522E62A0EE}">
      <dgm:prSet custT="1"/>
      <dgm:spPr/>
      <dgm:t>
        <a:bodyPr/>
        <a:lstStyle/>
        <a:p>
          <a:r>
            <a:rPr lang="es-CO" sz="900">
              <a:solidFill>
                <a:sysClr val="windowText" lastClr="000000"/>
              </a:solidFill>
              <a:latin typeface="Arial" panose="020B0604020202020204" pitchFamily="34" charset="0"/>
              <a:cs typeface="Arial" panose="020B0604020202020204" pitchFamily="34" charset="0"/>
            </a:rPr>
            <a:t>10.Plan Estratégico de Tecnologías de Información y </a:t>
          </a:r>
          <a:r>
            <a:rPr lang="es-CO" sz="800">
              <a:solidFill>
                <a:sysClr val="windowText" lastClr="000000"/>
              </a:solidFill>
              <a:latin typeface="Arial" panose="020B0604020202020204" pitchFamily="34" charset="0"/>
              <a:cs typeface="Arial" panose="020B0604020202020204" pitchFamily="34" charset="0"/>
            </a:rPr>
            <a:t>las</a:t>
          </a:r>
          <a:r>
            <a:rPr lang="es-CO" sz="900">
              <a:solidFill>
                <a:sysClr val="windowText" lastClr="000000"/>
              </a:solidFill>
              <a:latin typeface="Arial" panose="020B0604020202020204" pitchFamily="34" charset="0"/>
              <a:cs typeface="Arial" panose="020B0604020202020204" pitchFamily="34" charset="0"/>
            </a:rPr>
            <a:t> Comunicaciones – PETI</a:t>
          </a:r>
        </a:p>
      </dgm:t>
      <dgm:extLst>
        <a:ext uri="{E40237B7-FDA0-4F09-8148-C483321AD2D9}">
          <dgm14:cNvPr xmlns:dgm14="http://schemas.microsoft.com/office/drawing/2010/diagram" id="0" name="">
            <a:hlinkClick xmlns:r="http://schemas.openxmlformats.org/officeDocument/2006/relationships" r:id="rId10"/>
          </dgm14:cNvPr>
        </a:ext>
      </dgm:extLst>
    </dgm:pt>
    <dgm:pt modelId="{71F51639-0D00-45D6-9B5C-6726EB7E165F}" type="parTrans" cxnId="{08280297-9F52-473C-AF6D-5663E8A2B232}">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DB179318-6B78-406E-BA0B-994F2D96228C}" type="sibTrans" cxnId="{08280297-9F52-473C-AF6D-5663E8A2B232}">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C39E01A2-536C-407C-ADE5-9FB9220CE652}">
      <dgm:prSet custT="1"/>
      <dgm:spPr/>
      <dgm:t>
        <a:bodyPr/>
        <a:lstStyle/>
        <a:p>
          <a:r>
            <a:rPr lang="es-CO" sz="900">
              <a:solidFill>
                <a:sysClr val="windowText" lastClr="000000"/>
              </a:solidFill>
              <a:latin typeface="Arial" panose="020B0604020202020204" pitchFamily="34" charset="0"/>
              <a:cs typeface="Arial" panose="020B0604020202020204" pitchFamily="34" charset="0"/>
            </a:rPr>
            <a:t>11.Plan de Tratamiento de Riesgos de Seguridad y Privacidad de la Información</a:t>
          </a:r>
        </a:p>
      </dgm:t>
      <dgm:extLst>
        <a:ext uri="{E40237B7-FDA0-4F09-8148-C483321AD2D9}">
          <dgm14:cNvPr xmlns:dgm14="http://schemas.microsoft.com/office/drawing/2010/diagram" id="0" name="">
            <a:hlinkClick xmlns:r="http://schemas.openxmlformats.org/officeDocument/2006/relationships" r:id="rId10"/>
          </dgm14:cNvPr>
        </a:ext>
      </dgm:extLst>
    </dgm:pt>
    <dgm:pt modelId="{C90971E8-BA7D-47FF-8888-2C26758D61EA}" type="parTrans" cxnId="{1C13B142-1F14-41F9-8F26-EF592CB33DCC}">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31240BFA-89F3-455D-942B-99839A32736F}" type="sibTrans" cxnId="{1C13B142-1F14-41F9-8F26-EF592CB33DCC}">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79AAB2EB-A913-4ADE-A285-5E589E89F265}">
      <dgm:prSet custT="1"/>
      <dgm:spPr/>
      <dgm:t>
        <a:bodyPr/>
        <a:lstStyle/>
        <a:p>
          <a:r>
            <a:rPr lang="es-CO" sz="900">
              <a:solidFill>
                <a:sysClr val="windowText" lastClr="000000"/>
              </a:solidFill>
              <a:latin typeface="Arial" panose="020B0604020202020204" pitchFamily="34" charset="0"/>
              <a:cs typeface="Arial" panose="020B0604020202020204" pitchFamily="34" charset="0"/>
            </a:rPr>
            <a:t>12. Plan de Seguridad y Privacidad de la Información</a:t>
          </a:r>
        </a:p>
      </dgm:t>
      <dgm:extLst>
        <a:ext uri="{E40237B7-FDA0-4F09-8148-C483321AD2D9}">
          <dgm14:cNvPr xmlns:dgm14="http://schemas.microsoft.com/office/drawing/2010/diagram" id="0" name="">
            <a:hlinkClick xmlns:r="http://schemas.openxmlformats.org/officeDocument/2006/relationships" r:id="rId10"/>
          </dgm14:cNvPr>
        </a:ext>
      </dgm:extLst>
    </dgm:pt>
    <dgm:pt modelId="{67180FB6-D1C4-4239-A7B6-62A5AF53E170}" type="parTrans" cxnId="{4B11DD03-2824-474C-AF23-29C9DB24146F}">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C4274798-F311-438D-8E7F-4D743D15892B}" type="sibTrans" cxnId="{4B11DD03-2824-474C-AF23-29C9DB24146F}">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0E8283BA-0674-425F-A56C-CEE5D3993B9D}">
      <dgm:prSet custT="1"/>
      <dgm:spPr/>
      <dgm:t>
        <a:bodyPr/>
        <a:lstStyle/>
        <a:p>
          <a:r>
            <a:rPr lang="es-CO" sz="900">
              <a:solidFill>
                <a:sysClr val="windowText" lastClr="000000"/>
              </a:solidFill>
              <a:latin typeface="Arial" panose="020B0604020202020204" pitchFamily="34" charset="0"/>
              <a:cs typeface="Arial" panose="020B0604020202020204" pitchFamily="34" charset="0"/>
            </a:rPr>
            <a:t>13. Plan de Conservación Documental</a:t>
          </a:r>
        </a:p>
      </dgm:t>
      <dgm:extLst>
        <a:ext uri="{E40237B7-FDA0-4F09-8148-C483321AD2D9}">
          <dgm14:cNvPr xmlns:dgm14="http://schemas.microsoft.com/office/drawing/2010/diagram" id="0" name="">
            <a:hlinkClick xmlns:r="http://schemas.openxmlformats.org/officeDocument/2006/relationships" r:id="rId11"/>
          </dgm14:cNvPr>
        </a:ext>
      </dgm:extLst>
    </dgm:pt>
    <dgm:pt modelId="{9C9C9142-9464-43F6-896C-E1254B94AF1B}" type="parTrans" cxnId="{372EC32F-957D-4DF8-929B-BDD5F8B2E94C}">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60AC62D0-23FE-4F6D-8D7E-B74E552C2B7C}" type="sibTrans" cxnId="{372EC32F-957D-4DF8-929B-BDD5F8B2E94C}">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ADC2E8D8-CB14-4BE3-8F59-1217F5A0A5EE}">
      <dgm:prSet custT="1"/>
      <dgm:spPr/>
      <dgm:t>
        <a:bodyPr/>
        <a:lstStyle/>
        <a:p>
          <a:r>
            <a:rPr lang="es-CO" sz="900">
              <a:solidFill>
                <a:sysClr val="windowText" lastClr="000000"/>
              </a:solidFill>
              <a:latin typeface="Arial" panose="020B0604020202020204" pitchFamily="34" charset="0"/>
              <a:cs typeface="Arial" panose="020B0604020202020204" pitchFamily="34" charset="0"/>
            </a:rPr>
            <a:t>14. Plan de Preservación Digital</a:t>
          </a:r>
        </a:p>
      </dgm:t>
      <dgm:extLst>
        <a:ext uri="{E40237B7-FDA0-4F09-8148-C483321AD2D9}">
          <dgm14:cNvPr xmlns:dgm14="http://schemas.microsoft.com/office/drawing/2010/diagram" id="0" name="">
            <a:hlinkClick xmlns:r="http://schemas.openxmlformats.org/officeDocument/2006/relationships" r:id="rId11"/>
          </dgm14:cNvPr>
        </a:ext>
      </dgm:extLst>
    </dgm:pt>
    <dgm:pt modelId="{8A953E28-EEC7-4565-B6D5-A8BAAAF2AC28}" type="parTrans" cxnId="{C3B101DB-60C3-4F48-9274-6B7D7AC6D427}">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9F0190D8-49AC-4B30-B072-25AF374A43F8}" type="sibTrans" cxnId="{C3B101DB-60C3-4F48-9274-6B7D7AC6D427}">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59CD9378-1E1C-4F78-BF42-66864BEFA1D2}">
      <dgm:prSet custT="1"/>
      <dgm:spPr/>
      <dgm:t>
        <a:bodyPr/>
        <a:lstStyle/>
        <a:p>
          <a:r>
            <a:rPr lang="es-CO" sz="900">
              <a:solidFill>
                <a:sysClr val="windowText" lastClr="000000"/>
              </a:solidFill>
              <a:latin typeface="Arial" panose="020B0604020202020204" pitchFamily="34" charset="0"/>
              <a:cs typeface="Arial" panose="020B0604020202020204" pitchFamily="34" charset="0"/>
            </a:rPr>
            <a:t>15. Plan de Acción Institucional</a:t>
          </a:r>
        </a:p>
      </dgm:t>
      <dgm:extLst>
        <a:ext uri="{E40237B7-FDA0-4F09-8148-C483321AD2D9}">
          <dgm14:cNvPr xmlns:dgm14="http://schemas.microsoft.com/office/drawing/2010/diagram" id="0" name="">
            <a:hlinkClick xmlns:r="http://schemas.openxmlformats.org/officeDocument/2006/relationships" r:id="rId12"/>
          </dgm14:cNvPr>
        </a:ext>
      </dgm:extLst>
    </dgm:pt>
    <dgm:pt modelId="{1561F231-1E4D-4355-8A70-64454A96F4F9}" type="parTrans" cxnId="{B4BE8233-F0FA-439D-B5F8-5620562E5CE4}">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2FA947CD-8420-472E-B21D-E80275EC79BD}" type="sibTrans" cxnId="{B4BE8233-F0FA-439D-B5F8-5620562E5CE4}">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B299F667-FE36-46CC-B5C0-060D248F9CE6}">
      <dgm:prSet custT="1"/>
      <dgm:spPr/>
      <dgm:t>
        <a:bodyPr/>
        <a:lstStyle/>
        <a:p>
          <a:r>
            <a:rPr lang="es-CO" sz="900">
              <a:solidFill>
                <a:sysClr val="windowText" lastClr="000000"/>
              </a:solidFill>
              <a:latin typeface="Arial" panose="020B0604020202020204" pitchFamily="34" charset="0"/>
              <a:cs typeface="Arial" panose="020B0604020202020204" pitchFamily="34" charset="0"/>
            </a:rPr>
            <a:t>16. Plan de Gestión Ambiental</a:t>
          </a:r>
        </a:p>
      </dgm:t>
      <dgm:extLst>
        <a:ext uri="{E40237B7-FDA0-4F09-8148-C483321AD2D9}">
          <dgm14:cNvPr xmlns:dgm14="http://schemas.microsoft.com/office/drawing/2010/diagram" id="0" name="">
            <a:hlinkClick xmlns:r="http://schemas.openxmlformats.org/officeDocument/2006/relationships" r:id="rId13"/>
          </dgm14:cNvPr>
        </a:ext>
      </dgm:extLst>
    </dgm:pt>
    <dgm:pt modelId="{FBD9ACD1-9AA7-485B-85E2-9CB24994674B}" type="parTrans" cxnId="{ECAD517A-6AB6-450F-858D-B406AEA0D5E8}">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BC220CE4-09CB-413C-9B42-BB5590A18590}" type="sibTrans" cxnId="{ECAD517A-6AB6-450F-858D-B406AEA0D5E8}">
      <dgm:prSet custT="1"/>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7DB9BCBE-B150-4C99-B403-6ED16D6AF5FA}">
      <dgm:prSet custT="1"/>
      <dgm:spPr>
        <a:solidFill>
          <a:srgbClr val="0070C0"/>
        </a:solidFill>
      </dgm:spPr>
      <dgm:t>
        <a:bodyPr/>
        <a:lstStyle/>
        <a:p>
          <a:r>
            <a:rPr lang="es-CO" sz="900">
              <a:solidFill>
                <a:sysClr val="windowText" lastClr="000000"/>
              </a:solidFill>
              <a:latin typeface="Arial" panose="020B0604020202020204" pitchFamily="34" charset="0"/>
              <a:cs typeface="Arial" panose="020B0604020202020204" pitchFamily="34" charset="0"/>
            </a:rPr>
            <a:t>1. Pinar</a:t>
          </a:r>
        </a:p>
      </dgm:t>
      <dgm:extLst>
        <a:ext uri="{E40237B7-FDA0-4F09-8148-C483321AD2D9}">
          <dgm14:cNvPr xmlns:dgm14="http://schemas.microsoft.com/office/drawing/2010/diagram" id="0" name="">
            <a:hlinkClick xmlns:r="http://schemas.openxmlformats.org/officeDocument/2006/relationships" r:id="rId14"/>
          </dgm14:cNvPr>
        </a:ext>
      </dgm:extLst>
    </dgm:pt>
    <dgm:pt modelId="{0700D822-8E3B-48B7-93E8-E05DBBBFC507}" type="parTrans" cxnId="{A87A13D3-7311-452F-BEFE-416C8669C728}">
      <dgm:prSet/>
      <dgm:spPr/>
      <dgm:t>
        <a:bodyPr/>
        <a:lstStyle/>
        <a:p>
          <a:endParaRPr lang="es-CO"/>
        </a:p>
      </dgm:t>
    </dgm:pt>
    <dgm:pt modelId="{E9090E1A-F276-416D-88DA-18AECC4E47F1}" type="sibTrans" cxnId="{A87A13D3-7311-452F-BEFE-416C8669C728}">
      <dgm:prSet/>
      <dgm:spPr/>
      <dgm:t>
        <a:bodyPr/>
        <a:lstStyle/>
        <a:p>
          <a:endParaRPr lang="es-CO"/>
        </a:p>
      </dgm:t>
    </dgm:pt>
    <dgm:pt modelId="{81CCE4B4-34D4-4DA0-BFCA-941C314CC577}" type="pres">
      <dgm:prSet presAssocID="{44729BC2-FB3A-4F9A-A0EE-8424632A706B}" presName="cycle" presStyleCnt="0">
        <dgm:presLayoutVars>
          <dgm:dir/>
          <dgm:resizeHandles val="exact"/>
        </dgm:presLayoutVars>
      </dgm:prSet>
      <dgm:spPr/>
    </dgm:pt>
    <dgm:pt modelId="{C53E6669-0586-4769-9402-B80A22B1AFAE}" type="pres">
      <dgm:prSet presAssocID="{6C863522-D2B1-4230-ABA4-D26BACBA241C}" presName="node" presStyleLbl="node1" presStyleIdx="0" presStyleCnt="17" custScaleX="214537" custScaleY="181497">
        <dgm:presLayoutVars>
          <dgm:bulletEnabled val="1"/>
        </dgm:presLayoutVars>
      </dgm:prSet>
      <dgm:spPr/>
    </dgm:pt>
    <dgm:pt modelId="{04654E8E-D1B6-4F6A-A088-1CC3BCE468A4}" type="pres">
      <dgm:prSet presAssocID="{90886EB8-98B2-4B29-A75F-FF1860D638CA}" presName="sibTrans" presStyleLbl="sibTrans2D1" presStyleIdx="0" presStyleCnt="17" custLinFactX="2419611" custLinFactNeighborX="2500000" custLinFactNeighborY="-95178"/>
      <dgm:spPr/>
    </dgm:pt>
    <dgm:pt modelId="{BB155721-297C-42EE-8434-7236C9CCB39E}" type="pres">
      <dgm:prSet presAssocID="{90886EB8-98B2-4B29-A75F-FF1860D638CA}" presName="connectorText" presStyleLbl="sibTrans2D1" presStyleIdx="0" presStyleCnt="17"/>
      <dgm:spPr/>
    </dgm:pt>
    <dgm:pt modelId="{509E1CDC-2706-4B0C-A6CD-362E945A4095}" type="pres">
      <dgm:prSet presAssocID="{7DB9BCBE-B150-4C99-B403-6ED16D6AF5FA}" presName="node" presStyleLbl="node1" presStyleIdx="1" presStyleCnt="17" custScaleX="214537" custScaleY="181497">
        <dgm:presLayoutVars>
          <dgm:bulletEnabled val="1"/>
        </dgm:presLayoutVars>
      </dgm:prSet>
      <dgm:spPr/>
    </dgm:pt>
    <dgm:pt modelId="{CC68765D-E889-459D-A9E5-54D987272FF2}" type="pres">
      <dgm:prSet presAssocID="{E9090E1A-F276-416D-88DA-18AECC4E47F1}" presName="sibTrans" presStyleLbl="sibTrans2D1" presStyleIdx="1" presStyleCnt="17"/>
      <dgm:spPr/>
    </dgm:pt>
    <dgm:pt modelId="{3B4BF563-4E56-4B3A-A40E-D0A60B78A86A}" type="pres">
      <dgm:prSet presAssocID="{E9090E1A-F276-416D-88DA-18AECC4E47F1}" presName="connectorText" presStyleLbl="sibTrans2D1" presStyleIdx="1" presStyleCnt="17"/>
      <dgm:spPr/>
    </dgm:pt>
    <dgm:pt modelId="{8A046F08-5D81-4365-9094-BA29122EDAEC}" type="pres">
      <dgm:prSet presAssocID="{8484A51B-82AD-4A14-A0DA-38DEB02B1AEB}" presName="node" presStyleLbl="node1" presStyleIdx="2" presStyleCnt="17" custScaleX="214537" custScaleY="181497">
        <dgm:presLayoutVars>
          <dgm:bulletEnabled val="1"/>
        </dgm:presLayoutVars>
      </dgm:prSet>
      <dgm:spPr/>
    </dgm:pt>
    <dgm:pt modelId="{0FA5601E-2B64-4106-8A07-1A33DA2B5F34}" type="pres">
      <dgm:prSet presAssocID="{0610C3DA-624A-45FD-A6FC-B1E84F8CCC27}" presName="sibTrans" presStyleLbl="sibTrans2D1" presStyleIdx="2" presStyleCnt="17" custLinFactX="2419611" custLinFactNeighborX="2500000" custLinFactNeighborY="-95178"/>
      <dgm:spPr/>
    </dgm:pt>
    <dgm:pt modelId="{E9A98AA4-0AA6-46A2-A4BC-85E12E7060A5}" type="pres">
      <dgm:prSet presAssocID="{0610C3DA-624A-45FD-A6FC-B1E84F8CCC27}" presName="connectorText" presStyleLbl="sibTrans2D1" presStyleIdx="2" presStyleCnt="17"/>
      <dgm:spPr/>
    </dgm:pt>
    <dgm:pt modelId="{84234426-CE80-4BE1-8BC5-821BB8EBFBAA}" type="pres">
      <dgm:prSet presAssocID="{50742741-B2CE-4E50-91FE-2A7ECF9ABA0C}" presName="node" presStyleLbl="node1" presStyleIdx="3" presStyleCnt="17" custScaleX="214537" custScaleY="181497">
        <dgm:presLayoutVars>
          <dgm:bulletEnabled val="1"/>
        </dgm:presLayoutVars>
      </dgm:prSet>
      <dgm:spPr/>
    </dgm:pt>
    <dgm:pt modelId="{05D69A67-974A-4845-B875-E55F2FE1EE1E}" type="pres">
      <dgm:prSet presAssocID="{861128E4-3F2E-47DC-B416-B96177F5FB01}" presName="sibTrans" presStyleLbl="sibTrans2D1" presStyleIdx="3" presStyleCnt="17" custLinFactX="2419611" custLinFactNeighborX="2500000" custLinFactNeighborY="-95178"/>
      <dgm:spPr/>
    </dgm:pt>
    <dgm:pt modelId="{0F0A442E-0680-4366-B1EB-CB5B0E245CD9}" type="pres">
      <dgm:prSet presAssocID="{861128E4-3F2E-47DC-B416-B96177F5FB01}" presName="connectorText" presStyleLbl="sibTrans2D1" presStyleIdx="3" presStyleCnt="17"/>
      <dgm:spPr/>
    </dgm:pt>
    <dgm:pt modelId="{47B0FA5E-DB31-4F01-9B77-65F94DA3A708}" type="pres">
      <dgm:prSet presAssocID="{138B281E-8EDF-4198-AE89-D0D82CE1700A}" presName="node" presStyleLbl="node1" presStyleIdx="4" presStyleCnt="17" custScaleX="214537" custScaleY="181497">
        <dgm:presLayoutVars>
          <dgm:bulletEnabled val="1"/>
        </dgm:presLayoutVars>
      </dgm:prSet>
      <dgm:spPr/>
    </dgm:pt>
    <dgm:pt modelId="{77E214D0-F9B2-4568-B334-AD1FDBA3A2B7}" type="pres">
      <dgm:prSet presAssocID="{D145FD55-8893-41F1-98DF-798AF147E6B6}" presName="sibTrans" presStyleLbl="sibTrans2D1" presStyleIdx="4" presStyleCnt="17" custLinFactX="2419611" custLinFactNeighborX="2500000" custLinFactNeighborY="-95178"/>
      <dgm:spPr/>
    </dgm:pt>
    <dgm:pt modelId="{DB85F38E-BC53-40C8-8CBA-8A8F1077522C}" type="pres">
      <dgm:prSet presAssocID="{D145FD55-8893-41F1-98DF-798AF147E6B6}" presName="connectorText" presStyleLbl="sibTrans2D1" presStyleIdx="4" presStyleCnt="17"/>
      <dgm:spPr/>
    </dgm:pt>
    <dgm:pt modelId="{9B131573-267E-47E5-B4A5-A7C9A539F9D4}" type="pres">
      <dgm:prSet presAssocID="{CB812F50-D875-4FAB-826D-03AFB03CA01D}" presName="node" presStyleLbl="node1" presStyleIdx="5" presStyleCnt="17" custScaleX="214537" custScaleY="181497">
        <dgm:presLayoutVars>
          <dgm:bulletEnabled val="1"/>
        </dgm:presLayoutVars>
      </dgm:prSet>
      <dgm:spPr/>
    </dgm:pt>
    <dgm:pt modelId="{9F8FD018-0A56-4FAB-A4EB-8C25152B615D}" type="pres">
      <dgm:prSet presAssocID="{2352BE7A-845E-4581-BF59-73A890E88151}" presName="sibTrans" presStyleLbl="sibTrans2D1" presStyleIdx="5" presStyleCnt="17" custLinFactX="2419611" custLinFactNeighborX="2500000" custLinFactNeighborY="-95178"/>
      <dgm:spPr/>
    </dgm:pt>
    <dgm:pt modelId="{F0247658-F838-41BD-A124-BDCB70DE133E}" type="pres">
      <dgm:prSet presAssocID="{2352BE7A-845E-4581-BF59-73A890E88151}" presName="connectorText" presStyleLbl="sibTrans2D1" presStyleIdx="5" presStyleCnt="17"/>
      <dgm:spPr/>
    </dgm:pt>
    <dgm:pt modelId="{8D864503-ED0C-4E8F-92F6-CC90F25D4415}" type="pres">
      <dgm:prSet presAssocID="{0A8DE288-D423-4AD4-99CD-53D14A0E397A}" presName="node" presStyleLbl="node1" presStyleIdx="6" presStyleCnt="17" custScaleX="214537" custScaleY="181497">
        <dgm:presLayoutVars>
          <dgm:bulletEnabled val="1"/>
        </dgm:presLayoutVars>
      </dgm:prSet>
      <dgm:spPr/>
    </dgm:pt>
    <dgm:pt modelId="{9CF8801F-F357-4068-AF72-C60AC45F5652}" type="pres">
      <dgm:prSet presAssocID="{667B8972-1A69-4516-9C7B-E03A8A9DD8BA}" presName="sibTrans" presStyleLbl="sibTrans2D1" presStyleIdx="6" presStyleCnt="17" custLinFactX="2419611" custLinFactNeighborX="2500000" custLinFactNeighborY="-95178"/>
      <dgm:spPr/>
    </dgm:pt>
    <dgm:pt modelId="{8259C8FA-04D3-42F7-A202-B6815E85B1B8}" type="pres">
      <dgm:prSet presAssocID="{667B8972-1A69-4516-9C7B-E03A8A9DD8BA}" presName="connectorText" presStyleLbl="sibTrans2D1" presStyleIdx="6" presStyleCnt="17"/>
      <dgm:spPr/>
    </dgm:pt>
    <dgm:pt modelId="{25E9AEDC-DB34-4D2F-A47A-D34363033388}" type="pres">
      <dgm:prSet presAssocID="{6B1EF315-FCC3-4D74-94D9-FA319FC2C82D}" presName="node" presStyleLbl="node1" presStyleIdx="7" presStyleCnt="17" custScaleX="214537" custScaleY="181497">
        <dgm:presLayoutVars>
          <dgm:bulletEnabled val="1"/>
        </dgm:presLayoutVars>
      </dgm:prSet>
      <dgm:spPr/>
    </dgm:pt>
    <dgm:pt modelId="{1DE0BC1F-D7E0-4D8A-9334-E05B0C9370F2}" type="pres">
      <dgm:prSet presAssocID="{FC7E3186-41BE-4032-A1DA-400654ED5541}" presName="sibTrans" presStyleLbl="sibTrans2D1" presStyleIdx="7" presStyleCnt="17" custLinFactX="2419611" custLinFactNeighborX="2500000" custLinFactNeighborY="-95178"/>
      <dgm:spPr/>
    </dgm:pt>
    <dgm:pt modelId="{09F8E6B0-A923-4FCB-A7A5-4FA0EA701A84}" type="pres">
      <dgm:prSet presAssocID="{FC7E3186-41BE-4032-A1DA-400654ED5541}" presName="connectorText" presStyleLbl="sibTrans2D1" presStyleIdx="7" presStyleCnt="17"/>
      <dgm:spPr/>
    </dgm:pt>
    <dgm:pt modelId="{945A0E8B-6366-494A-83ED-B7AEA3BE7725}" type="pres">
      <dgm:prSet presAssocID="{B04C0DE5-7E75-469E-B3C8-31EBF1DF828F}" presName="node" presStyleLbl="node1" presStyleIdx="8" presStyleCnt="17" custScaleX="214537" custScaleY="181497">
        <dgm:presLayoutVars>
          <dgm:bulletEnabled val="1"/>
        </dgm:presLayoutVars>
      </dgm:prSet>
      <dgm:spPr/>
    </dgm:pt>
    <dgm:pt modelId="{756437B7-E8A7-4FAA-9AC3-17A3B258EA68}" type="pres">
      <dgm:prSet presAssocID="{5689098C-A96E-4DD4-AF5B-0AAE245DCD97}" presName="sibTrans" presStyleLbl="sibTrans2D1" presStyleIdx="8" presStyleCnt="17" custLinFactX="2419611" custLinFactNeighborX="2500000" custLinFactNeighborY="-95178"/>
      <dgm:spPr/>
    </dgm:pt>
    <dgm:pt modelId="{5E5DFA2B-B5BE-4151-ABB7-10E62F365B4C}" type="pres">
      <dgm:prSet presAssocID="{5689098C-A96E-4DD4-AF5B-0AAE245DCD97}" presName="connectorText" presStyleLbl="sibTrans2D1" presStyleIdx="8" presStyleCnt="17"/>
      <dgm:spPr/>
    </dgm:pt>
    <dgm:pt modelId="{171AD3D3-24D8-4C8E-B7B4-33031FE5C8F4}" type="pres">
      <dgm:prSet presAssocID="{82565BF6-DA73-4D3B-8D18-F6080907941D}" presName="node" presStyleLbl="node1" presStyleIdx="9" presStyleCnt="17" custScaleX="214537" custScaleY="181497">
        <dgm:presLayoutVars>
          <dgm:bulletEnabled val="1"/>
        </dgm:presLayoutVars>
      </dgm:prSet>
      <dgm:spPr/>
    </dgm:pt>
    <dgm:pt modelId="{3FB05D3E-9C33-4F44-8F90-585E2CAC034E}" type="pres">
      <dgm:prSet presAssocID="{DD8E65AB-933F-408F-9443-BEFDC52B0789}" presName="sibTrans" presStyleLbl="sibTrans2D1" presStyleIdx="9" presStyleCnt="17" custLinFactX="2419611" custLinFactNeighborX="2500000" custLinFactNeighborY="-95178"/>
      <dgm:spPr/>
    </dgm:pt>
    <dgm:pt modelId="{5007F286-51D0-4B17-AF1F-6F81D1B63A31}" type="pres">
      <dgm:prSet presAssocID="{DD8E65AB-933F-408F-9443-BEFDC52B0789}" presName="connectorText" presStyleLbl="sibTrans2D1" presStyleIdx="9" presStyleCnt="17"/>
      <dgm:spPr/>
    </dgm:pt>
    <dgm:pt modelId="{75A02DBB-4E26-4F87-AF0B-C2A726797E40}" type="pres">
      <dgm:prSet presAssocID="{3EECB15A-B20F-4B1F-9754-E5522E62A0EE}" presName="node" presStyleLbl="node1" presStyleIdx="10" presStyleCnt="17" custScaleX="214537" custScaleY="181497">
        <dgm:presLayoutVars>
          <dgm:bulletEnabled val="1"/>
        </dgm:presLayoutVars>
      </dgm:prSet>
      <dgm:spPr/>
    </dgm:pt>
    <dgm:pt modelId="{95674CA2-6DA4-44B2-9816-73022EE07E41}" type="pres">
      <dgm:prSet presAssocID="{DB179318-6B78-406E-BA0B-994F2D96228C}" presName="sibTrans" presStyleLbl="sibTrans2D1" presStyleIdx="10" presStyleCnt="17" custLinFactX="2419611" custLinFactNeighborX="2500000" custLinFactNeighborY="-95178"/>
      <dgm:spPr/>
    </dgm:pt>
    <dgm:pt modelId="{2E4CE0CC-FCB0-4A12-9184-A3C8FD7114A1}" type="pres">
      <dgm:prSet presAssocID="{DB179318-6B78-406E-BA0B-994F2D96228C}" presName="connectorText" presStyleLbl="sibTrans2D1" presStyleIdx="10" presStyleCnt="17"/>
      <dgm:spPr/>
    </dgm:pt>
    <dgm:pt modelId="{DCB08695-C7D8-428D-B3F7-6A7873A3E12B}" type="pres">
      <dgm:prSet presAssocID="{C39E01A2-536C-407C-ADE5-9FB9220CE652}" presName="node" presStyleLbl="node1" presStyleIdx="11" presStyleCnt="17" custScaleX="214537" custScaleY="181497">
        <dgm:presLayoutVars>
          <dgm:bulletEnabled val="1"/>
        </dgm:presLayoutVars>
      </dgm:prSet>
      <dgm:spPr/>
    </dgm:pt>
    <dgm:pt modelId="{25742797-F664-45EE-9E1D-74DFFBD02737}" type="pres">
      <dgm:prSet presAssocID="{31240BFA-89F3-455D-942B-99839A32736F}" presName="sibTrans" presStyleLbl="sibTrans2D1" presStyleIdx="11" presStyleCnt="17" custLinFactX="2419611" custLinFactNeighborX="2500000" custLinFactNeighborY="-95178"/>
      <dgm:spPr/>
    </dgm:pt>
    <dgm:pt modelId="{54713180-57D0-46BD-B11A-7EEBD88DDA90}" type="pres">
      <dgm:prSet presAssocID="{31240BFA-89F3-455D-942B-99839A32736F}" presName="connectorText" presStyleLbl="sibTrans2D1" presStyleIdx="11" presStyleCnt="17"/>
      <dgm:spPr/>
    </dgm:pt>
    <dgm:pt modelId="{17F6F94A-E389-453D-8B6E-C14D0177B843}" type="pres">
      <dgm:prSet presAssocID="{79AAB2EB-A913-4ADE-A285-5E589E89F265}" presName="node" presStyleLbl="node1" presStyleIdx="12" presStyleCnt="17" custScaleX="214537" custScaleY="181497">
        <dgm:presLayoutVars>
          <dgm:bulletEnabled val="1"/>
        </dgm:presLayoutVars>
      </dgm:prSet>
      <dgm:spPr/>
    </dgm:pt>
    <dgm:pt modelId="{3120C2C7-42B6-4B7B-BBD6-A24CEA5AC9A1}" type="pres">
      <dgm:prSet presAssocID="{C4274798-F311-438D-8E7F-4D743D15892B}" presName="sibTrans" presStyleLbl="sibTrans2D1" presStyleIdx="12" presStyleCnt="17" custLinFactX="2419611" custLinFactNeighborX="2500000" custLinFactNeighborY="-95178"/>
      <dgm:spPr/>
    </dgm:pt>
    <dgm:pt modelId="{63896816-2ACA-4681-85AA-BE7C24264AD0}" type="pres">
      <dgm:prSet presAssocID="{C4274798-F311-438D-8E7F-4D743D15892B}" presName="connectorText" presStyleLbl="sibTrans2D1" presStyleIdx="12" presStyleCnt="17"/>
      <dgm:spPr/>
    </dgm:pt>
    <dgm:pt modelId="{92ABFD67-C786-4431-B566-64F88A19668E}" type="pres">
      <dgm:prSet presAssocID="{0E8283BA-0674-425F-A56C-CEE5D3993B9D}" presName="node" presStyleLbl="node1" presStyleIdx="13" presStyleCnt="17" custScaleX="214537" custScaleY="181497">
        <dgm:presLayoutVars>
          <dgm:bulletEnabled val="1"/>
        </dgm:presLayoutVars>
      </dgm:prSet>
      <dgm:spPr/>
    </dgm:pt>
    <dgm:pt modelId="{537FDFF4-D843-41CB-88DA-DD672D8D106E}" type="pres">
      <dgm:prSet presAssocID="{60AC62D0-23FE-4F6D-8D7E-B74E552C2B7C}" presName="sibTrans" presStyleLbl="sibTrans2D1" presStyleIdx="13" presStyleCnt="17" custLinFactX="2419611" custLinFactNeighborX="2500000" custLinFactNeighborY="-95178"/>
      <dgm:spPr/>
    </dgm:pt>
    <dgm:pt modelId="{2BF1E1A4-2597-4F2A-8C8D-8EDA36806F71}" type="pres">
      <dgm:prSet presAssocID="{60AC62D0-23FE-4F6D-8D7E-B74E552C2B7C}" presName="connectorText" presStyleLbl="sibTrans2D1" presStyleIdx="13" presStyleCnt="17"/>
      <dgm:spPr/>
    </dgm:pt>
    <dgm:pt modelId="{23C4304E-37D2-4136-831A-B16FD967E7F5}" type="pres">
      <dgm:prSet presAssocID="{ADC2E8D8-CB14-4BE3-8F59-1217F5A0A5EE}" presName="node" presStyleLbl="node1" presStyleIdx="14" presStyleCnt="17" custScaleX="214537" custScaleY="181497">
        <dgm:presLayoutVars>
          <dgm:bulletEnabled val="1"/>
        </dgm:presLayoutVars>
      </dgm:prSet>
      <dgm:spPr/>
    </dgm:pt>
    <dgm:pt modelId="{63BB284D-0A6E-404B-9E95-E4EC4E5CFAA5}" type="pres">
      <dgm:prSet presAssocID="{9F0190D8-49AC-4B30-B072-25AF374A43F8}" presName="sibTrans" presStyleLbl="sibTrans2D1" presStyleIdx="14" presStyleCnt="17" custLinFactX="2419611" custLinFactNeighborX="2500000" custLinFactNeighborY="-95178"/>
      <dgm:spPr/>
    </dgm:pt>
    <dgm:pt modelId="{64A337B5-F34D-45E8-8BA1-988881F36355}" type="pres">
      <dgm:prSet presAssocID="{9F0190D8-49AC-4B30-B072-25AF374A43F8}" presName="connectorText" presStyleLbl="sibTrans2D1" presStyleIdx="14" presStyleCnt="17"/>
      <dgm:spPr/>
    </dgm:pt>
    <dgm:pt modelId="{36937674-032C-45A1-A82E-8F048B50A6ED}" type="pres">
      <dgm:prSet presAssocID="{59CD9378-1E1C-4F78-BF42-66864BEFA1D2}" presName="node" presStyleLbl="node1" presStyleIdx="15" presStyleCnt="17" custScaleX="214537" custScaleY="181497">
        <dgm:presLayoutVars>
          <dgm:bulletEnabled val="1"/>
        </dgm:presLayoutVars>
      </dgm:prSet>
      <dgm:spPr/>
    </dgm:pt>
    <dgm:pt modelId="{65E1930D-2A2B-46CA-B14B-A7EAA1AB35A5}" type="pres">
      <dgm:prSet presAssocID="{2FA947CD-8420-472E-B21D-E80275EC79BD}" presName="sibTrans" presStyleLbl="sibTrans2D1" presStyleIdx="15" presStyleCnt="17" custLinFactX="2419611" custLinFactNeighborX="2500000" custLinFactNeighborY="-95178"/>
      <dgm:spPr/>
    </dgm:pt>
    <dgm:pt modelId="{EF68CE30-DDC0-454D-BF3D-ECD3EB23A080}" type="pres">
      <dgm:prSet presAssocID="{2FA947CD-8420-472E-B21D-E80275EC79BD}" presName="connectorText" presStyleLbl="sibTrans2D1" presStyleIdx="15" presStyleCnt="17"/>
      <dgm:spPr/>
    </dgm:pt>
    <dgm:pt modelId="{07284845-5980-45DC-A8BC-1FB0E4B31B4A}" type="pres">
      <dgm:prSet presAssocID="{B299F667-FE36-46CC-B5C0-060D248F9CE6}" presName="node" presStyleLbl="node1" presStyleIdx="16" presStyleCnt="17" custScaleX="214537" custScaleY="181497">
        <dgm:presLayoutVars>
          <dgm:bulletEnabled val="1"/>
        </dgm:presLayoutVars>
      </dgm:prSet>
      <dgm:spPr/>
    </dgm:pt>
    <dgm:pt modelId="{5BE46478-747D-499A-B2CF-A898AD336E78}" type="pres">
      <dgm:prSet presAssocID="{BC220CE4-09CB-413C-9B42-BB5590A18590}" presName="sibTrans" presStyleLbl="sibTrans2D1" presStyleIdx="16" presStyleCnt="17" custLinFactX="2419611" custLinFactNeighborX="2500000" custLinFactNeighborY="-95178"/>
      <dgm:spPr/>
    </dgm:pt>
    <dgm:pt modelId="{93FDD31D-28DB-4182-921B-DDDDDC716DA3}" type="pres">
      <dgm:prSet presAssocID="{BC220CE4-09CB-413C-9B42-BB5590A18590}" presName="connectorText" presStyleLbl="sibTrans2D1" presStyleIdx="16" presStyleCnt="17"/>
      <dgm:spPr/>
    </dgm:pt>
  </dgm:ptLst>
  <dgm:cxnLst>
    <dgm:cxn modelId="{4B11DD03-2824-474C-AF23-29C9DB24146F}" srcId="{44729BC2-FB3A-4F9A-A0EE-8424632A706B}" destId="{79AAB2EB-A913-4ADE-A285-5E589E89F265}" srcOrd="12" destOrd="0" parTransId="{67180FB6-D1C4-4239-A7B6-62A5AF53E170}" sibTransId="{C4274798-F311-438D-8E7F-4D743D15892B}"/>
    <dgm:cxn modelId="{C8CBF309-CF56-49D7-82DE-40B5E6A9A47F}" type="presOf" srcId="{FC7E3186-41BE-4032-A1DA-400654ED5541}" destId="{1DE0BC1F-D7E0-4D8A-9334-E05B0C9370F2}" srcOrd="0" destOrd="0" presId="urn:microsoft.com/office/officeart/2005/8/layout/cycle2"/>
    <dgm:cxn modelId="{A7A42811-B6C0-47FB-876B-7D37D286A260}" type="presOf" srcId="{ADC2E8D8-CB14-4BE3-8F59-1217F5A0A5EE}" destId="{23C4304E-37D2-4136-831A-B16FD967E7F5}" srcOrd="0" destOrd="0" presId="urn:microsoft.com/office/officeart/2005/8/layout/cycle2"/>
    <dgm:cxn modelId="{6D99951A-CAF3-43A3-A4D5-6CB0AF8754E1}" type="presOf" srcId="{7DB9BCBE-B150-4C99-B403-6ED16D6AF5FA}" destId="{509E1CDC-2706-4B0C-A6CD-362E945A4095}" srcOrd="0" destOrd="0" presId="urn:microsoft.com/office/officeart/2005/8/layout/cycle2"/>
    <dgm:cxn modelId="{404FF91C-C07B-4A3B-8115-16D8180DC46C}" type="presOf" srcId="{79AAB2EB-A913-4ADE-A285-5E589E89F265}" destId="{17F6F94A-E389-453D-8B6E-C14D0177B843}" srcOrd="0" destOrd="0" presId="urn:microsoft.com/office/officeart/2005/8/layout/cycle2"/>
    <dgm:cxn modelId="{79C6AE1E-89E0-40E2-BCE1-7DE9514E8707}" type="presOf" srcId="{E9090E1A-F276-416D-88DA-18AECC4E47F1}" destId="{3B4BF563-4E56-4B3A-A40E-D0A60B78A86A}" srcOrd="1" destOrd="0" presId="urn:microsoft.com/office/officeart/2005/8/layout/cycle2"/>
    <dgm:cxn modelId="{A42BF91F-8038-46E5-987D-A622FFF2688F}" type="presOf" srcId="{59CD9378-1E1C-4F78-BF42-66864BEFA1D2}" destId="{36937674-032C-45A1-A82E-8F048B50A6ED}" srcOrd="0" destOrd="0" presId="urn:microsoft.com/office/officeart/2005/8/layout/cycle2"/>
    <dgm:cxn modelId="{F40FFE1F-1DB6-4B74-A150-3C92B4B247CF}" type="presOf" srcId="{8484A51B-82AD-4A14-A0DA-38DEB02B1AEB}" destId="{8A046F08-5D81-4365-9094-BA29122EDAEC}" srcOrd="0" destOrd="0" presId="urn:microsoft.com/office/officeart/2005/8/layout/cycle2"/>
    <dgm:cxn modelId="{18359A26-C3CA-43AD-8ECD-5A6AB5FA5F0D}" type="presOf" srcId="{C4274798-F311-438D-8E7F-4D743D15892B}" destId="{63896816-2ACA-4681-85AA-BE7C24264AD0}" srcOrd="1" destOrd="0" presId="urn:microsoft.com/office/officeart/2005/8/layout/cycle2"/>
    <dgm:cxn modelId="{71103528-E054-4FD1-AF8A-D5DD7537169E}" type="presOf" srcId="{DD8E65AB-933F-408F-9443-BEFDC52B0789}" destId="{5007F286-51D0-4B17-AF1F-6F81D1B63A31}" srcOrd="1" destOrd="0" presId="urn:microsoft.com/office/officeart/2005/8/layout/cycle2"/>
    <dgm:cxn modelId="{BCD03F2A-448F-42A0-983E-A148D9B7D4A7}" srcId="{44729BC2-FB3A-4F9A-A0EE-8424632A706B}" destId="{50742741-B2CE-4E50-91FE-2A7ECF9ABA0C}" srcOrd="3" destOrd="0" parTransId="{9FC0673B-7A66-42F2-9003-DE667DBBE143}" sibTransId="{861128E4-3F2E-47DC-B416-B96177F5FB01}"/>
    <dgm:cxn modelId="{372EC32F-957D-4DF8-929B-BDD5F8B2E94C}" srcId="{44729BC2-FB3A-4F9A-A0EE-8424632A706B}" destId="{0E8283BA-0674-425F-A56C-CEE5D3993B9D}" srcOrd="13" destOrd="0" parTransId="{9C9C9142-9464-43F6-896C-E1254B94AF1B}" sibTransId="{60AC62D0-23FE-4F6D-8D7E-B74E552C2B7C}"/>
    <dgm:cxn modelId="{B4BE8233-F0FA-439D-B5F8-5620562E5CE4}" srcId="{44729BC2-FB3A-4F9A-A0EE-8424632A706B}" destId="{59CD9378-1E1C-4F78-BF42-66864BEFA1D2}" srcOrd="15" destOrd="0" parTransId="{1561F231-1E4D-4355-8A70-64454A96F4F9}" sibTransId="{2FA947CD-8420-472E-B21D-E80275EC79BD}"/>
    <dgm:cxn modelId="{3D85B138-2DFA-4563-ABE1-63B6BB3A2F93}" type="presOf" srcId="{6C863522-D2B1-4230-ABA4-D26BACBA241C}" destId="{C53E6669-0586-4769-9402-B80A22B1AFAE}" srcOrd="0" destOrd="0" presId="urn:microsoft.com/office/officeart/2005/8/layout/cycle2"/>
    <dgm:cxn modelId="{20B9E839-66C2-4155-B924-5561D20181C5}" type="presOf" srcId="{90886EB8-98B2-4B29-A75F-FF1860D638CA}" destId="{BB155721-297C-42EE-8434-7236C9CCB39E}" srcOrd="1" destOrd="0" presId="urn:microsoft.com/office/officeart/2005/8/layout/cycle2"/>
    <dgm:cxn modelId="{347AE03C-23E4-42E1-BEF8-EA95B22803E0}" type="presOf" srcId="{C39E01A2-536C-407C-ADE5-9FB9220CE652}" destId="{DCB08695-C7D8-428D-B3F7-6A7873A3E12B}" srcOrd="0" destOrd="0" presId="urn:microsoft.com/office/officeart/2005/8/layout/cycle2"/>
    <dgm:cxn modelId="{56743D3F-E9BF-4E4B-9432-A10BBFD43A8C}" type="presOf" srcId="{667B8972-1A69-4516-9C7B-E03A8A9DD8BA}" destId="{8259C8FA-04D3-42F7-A202-B6815E85B1B8}" srcOrd="1" destOrd="0" presId="urn:microsoft.com/office/officeart/2005/8/layout/cycle2"/>
    <dgm:cxn modelId="{9FA1455C-9D2C-4971-AEA9-C520E1FAE7DD}" type="presOf" srcId="{D145FD55-8893-41F1-98DF-798AF147E6B6}" destId="{77E214D0-F9B2-4568-B334-AD1FDBA3A2B7}" srcOrd="0" destOrd="0" presId="urn:microsoft.com/office/officeart/2005/8/layout/cycle2"/>
    <dgm:cxn modelId="{1C13B142-1F14-41F9-8F26-EF592CB33DCC}" srcId="{44729BC2-FB3A-4F9A-A0EE-8424632A706B}" destId="{C39E01A2-536C-407C-ADE5-9FB9220CE652}" srcOrd="11" destOrd="0" parTransId="{C90971E8-BA7D-47FF-8888-2C26758D61EA}" sibTransId="{31240BFA-89F3-455D-942B-99839A32736F}"/>
    <dgm:cxn modelId="{48971964-3C29-4C9B-980D-985026693926}" type="presOf" srcId="{861128E4-3F2E-47DC-B416-B96177F5FB01}" destId="{0F0A442E-0680-4366-B1EB-CB5B0E245CD9}" srcOrd="1" destOrd="0" presId="urn:microsoft.com/office/officeart/2005/8/layout/cycle2"/>
    <dgm:cxn modelId="{62334348-6472-4686-B6AC-DCD8F91C2AF1}" type="presOf" srcId="{861128E4-3F2E-47DC-B416-B96177F5FB01}" destId="{05D69A67-974A-4845-B875-E55F2FE1EE1E}" srcOrd="0" destOrd="0" presId="urn:microsoft.com/office/officeart/2005/8/layout/cycle2"/>
    <dgm:cxn modelId="{5F69CD49-4BEB-4293-AC30-11979BE079D3}" type="presOf" srcId="{50742741-B2CE-4E50-91FE-2A7ECF9ABA0C}" destId="{84234426-CE80-4BE1-8BC5-821BB8EBFBAA}" srcOrd="0" destOrd="0" presId="urn:microsoft.com/office/officeart/2005/8/layout/cycle2"/>
    <dgm:cxn modelId="{EF338C6D-AF2B-4B3B-99D6-C48CD0A8165E}" type="presOf" srcId="{9F0190D8-49AC-4B30-B072-25AF374A43F8}" destId="{63BB284D-0A6E-404B-9E95-E4EC4E5CFAA5}" srcOrd="0" destOrd="0" presId="urn:microsoft.com/office/officeart/2005/8/layout/cycle2"/>
    <dgm:cxn modelId="{B0C62851-0331-44D4-A14B-F96B43FBA2AE}" type="presOf" srcId="{DB179318-6B78-406E-BA0B-994F2D96228C}" destId="{95674CA2-6DA4-44B2-9816-73022EE07E41}" srcOrd="0" destOrd="0" presId="urn:microsoft.com/office/officeart/2005/8/layout/cycle2"/>
    <dgm:cxn modelId="{C6C4ED75-A601-4418-B972-23214AC404FF}" type="presOf" srcId="{60AC62D0-23FE-4F6D-8D7E-B74E552C2B7C}" destId="{2BF1E1A4-2597-4F2A-8C8D-8EDA36806F71}" srcOrd="1" destOrd="0" presId="urn:microsoft.com/office/officeart/2005/8/layout/cycle2"/>
    <dgm:cxn modelId="{12B62356-AEDF-4595-A635-C4BC60DF73F5}" type="presOf" srcId="{667B8972-1A69-4516-9C7B-E03A8A9DD8BA}" destId="{9CF8801F-F357-4068-AF72-C60AC45F5652}" srcOrd="0" destOrd="0" presId="urn:microsoft.com/office/officeart/2005/8/layout/cycle2"/>
    <dgm:cxn modelId="{3D184B56-5CA6-44E2-97B1-7E3B1DF359B5}" srcId="{44729BC2-FB3A-4F9A-A0EE-8424632A706B}" destId="{8484A51B-82AD-4A14-A0DA-38DEB02B1AEB}" srcOrd="2" destOrd="0" parTransId="{7D4FFDBE-E152-41A4-9A65-EA106DAF6405}" sibTransId="{0610C3DA-624A-45FD-A6FC-B1E84F8CCC27}"/>
    <dgm:cxn modelId="{09BCFF76-C374-4660-86B4-8108860BF990}" srcId="{44729BC2-FB3A-4F9A-A0EE-8424632A706B}" destId="{0A8DE288-D423-4AD4-99CD-53D14A0E397A}" srcOrd="6" destOrd="0" parTransId="{0F744831-7905-4D5A-97DC-7F915C8BA8D2}" sibTransId="{667B8972-1A69-4516-9C7B-E03A8A9DD8BA}"/>
    <dgm:cxn modelId="{ECAD517A-6AB6-450F-858D-B406AEA0D5E8}" srcId="{44729BC2-FB3A-4F9A-A0EE-8424632A706B}" destId="{B299F667-FE36-46CC-B5C0-060D248F9CE6}" srcOrd="16" destOrd="0" parTransId="{FBD9ACD1-9AA7-485B-85E2-9CB24994674B}" sibTransId="{BC220CE4-09CB-413C-9B42-BB5590A18590}"/>
    <dgm:cxn modelId="{5F0B5F81-8711-4D4D-AEC4-AD74EDF63069}" type="presOf" srcId="{6B1EF315-FCC3-4D74-94D9-FA319FC2C82D}" destId="{25E9AEDC-DB34-4D2F-A47A-D34363033388}" srcOrd="0" destOrd="0" presId="urn:microsoft.com/office/officeart/2005/8/layout/cycle2"/>
    <dgm:cxn modelId="{F47A7982-689D-43D4-A544-EF682ADE6E2F}" type="presOf" srcId="{90886EB8-98B2-4B29-A75F-FF1860D638CA}" destId="{04654E8E-D1B6-4F6A-A088-1CC3BCE468A4}" srcOrd="0" destOrd="0" presId="urn:microsoft.com/office/officeart/2005/8/layout/cycle2"/>
    <dgm:cxn modelId="{67C7E882-BC3B-4366-8B5D-C287B88E44F0}" type="presOf" srcId="{44729BC2-FB3A-4F9A-A0EE-8424632A706B}" destId="{81CCE4B4-34D4-4DA0-BFCA-941C314CC577}" srcOrd="0" destOrd="0" presId="urn:microsoft.com/office/officeart/2005/8/layout/cycle2"/>
    <dgm:cxn modelId="{0CA0D583-2BAF-4E9A-96FB-68F3D496A234}" type="presOf" srcId="{2FA947CD-8420-472E-B21D-E80275EC79BD}" destId="{65E1930D-2A2B-46CA-B14B-A7EAA1AB35A5}" srcOrd="0" destOrd="0" presId="urn:microsoft.com/office/officeart/2005/8/layout/cycle2"/>
    <dgm:cxn modelId="{AAFDD685-89D5-4D2B-9658-91BEE4F0F4AD}" type="presOf" srcId="{CB812F50-D875-4FAB-826D-03AFB03CA01D}" destId="{9B131573-267E-47E5-B4A5-A7C9A539F9D4}" srcOrd="0" destOrd="0" presId="urn:microsoft.com/office/officeart/2005/8/layout/cycle2"/>
    <dgm:cxn modelId="{F829BE86-059B-4D69-A3B0-C90846E0022F}" type="presOf" srcId="{5689098C-A96E-4DD4-AF5B-0AAE245DCD97}" destId="{756437B7-E8A7-4FAA-9AC3-17A3B258EA68}" srcOrd="0" destOrd="0" presId="urn:microsoft.com/office/officeart/2005/8/layout/cycle2"/>
    <dgm:cxn modelId="{3EC23387-A6A6-4291-B1FF-5F0D473BC034}" type="presOf" srcId="{0610C3DA-624A-45FD-A6FC-B1E84F8CCC27}" destId="{E9A98AA4-0AA6-46A2-A4BC-85E12E7060A5}" srcOrd="1" destOrd="0" presId="urn:microsoft.com/office/officeart/2005/8/layout/cycle2"/>
    <dgm:cxn modelId="{C2CA5A87-C3A4-4368-A36A-EBFD1A25D100}" srcId="{44729BC2-FB3A-4F9A-A0EE-8424632A706B}" destId="{6C863522-D2B1-4230-ABA4-D26BACBA241C}" srcOrd="0" destOrd="0" parTransId="{02D4ADD5-E095-4910-A980-AED2A044E2A3}" sibTransId="{90886EB8-98B2-4B29-A75F-FF1860D638CA}"/>
    <dgm:cxn modelId="{B632F68C-BD0B-4B7C-8E3F-0ABE021F9259}" type="presOf" srcId="{2352BE7A-845E-4581-BF59-73A890E88151}" destId="{9F8FD018-0A56-4FAB-A4EB-8C25152B615D}" srcOrd="0" destOrd="0" presId="urn:microsoft.com/office/officeart/2005/8/layout/cycle2"/>
    <dgm:cxn modelId="{5262B08D-4E31-47DD-B914-D0E04B3466B0}" type="presOf" srcId="{82565BF6-DA73-4D3B-8D18-F6080907941D}" destId="{171AD3D3-24D8-4C8E-B7B4-33031FE5C8F4}" srcOrd="0" destOrd="0" presId="urn:microsoft.com/office/officeart/2005/8/layout/cycle2"/>
    <dgm:cxn modelId="{45DA1293-EC0D-4CE7-9D5E-EC6E9AD0C09D}" type="presOf" srcId="{B04C0DE5-7E75-469E-B3C8-31EBF1DF828F}" destId="{945A0E8B-6366-494A-83ED-B7AEA3BE7725}" srcOrd="0" destOrd="0" presId="urn:microsoft.com/office/officeart/2005/8/layout/cycle2"/>
    <dgm:cxn modelId="{08280297-9F52-473C-AF6D-5663E8A2B232}" srcId="{44729BC2-FB3A-4F9A-A0EE-8424632A706B}" destId="{3EECB15A-B20F-4B1F-9754-E5522E62A0EE}" srcOrd="10" destOrd="0" parTransId="{71F51639-0D00-45D6-9B5C-6726EB7E165F}" sibTransId="{DB179318-6B78-406E-BA0B-994F2D96228C}"/>
    <dgm:cxn modelId="{CD0F5F97-6994-4155-97F5-11A6CDD42372}" srcId="{44729BC2-FB3A-4F9A-A0EE-8424632A706B}" destId="{6B1EF315-FCC3-4D74-94D9-FA319FC2C82D}" srcOrd="7" destOrd="0" parTransId="{7A0282BC-0FC3-449D-AE14-3CD82A99042A}" sibTransId="{FC7E3186-41BE-4032-A1DA-400654ED5541}"/>
    <dgm:cxn modelId="{84E2539A-9C2A-40FF-852F-626548E3C45D}" type="presOf" srcId="{31240BFA-89F3-455D-942B-99839A32736F}" destId="{54713180-57D0-46BD-B11A-7EEBD88DDA90}" srcOrd="1" destOrd="0" presId="urn:microsoft.com/office/officeart/2005/8/layout/cycle2"/>
    <dgm:cxn modelId="{E165839A-9EA5-4CC1-BEBD-0B5C394C732F}" type="presOf" srcId="{DD8E65AB-933F-408F-9443-BEFDC52B0789}" destId="{3FB05D3E-9C33-4F44-8F90-585E2CAC034E}" srcOrd="0" destOrd="0" presId="urn:microsoft.com/office/officeart/2005/8/layout/cycle2"/>
    <dgm:cxn modelId="{CFDCEA9B-BFA0-4DB9-B97F-D5D03DF0FD36}" type="presOf" srcId="{0E8283BA-0674-425F-A56C-CEE5D3993B9D}" destId="{92ABFD67-C786-4431-B566-64F88A19668E}" srcOrd="0" destOrd="0" presId="urn:microsoft.com/office/officeart/2005/8/layout/cycle2"/>
    <dgm:cxn modelId="{4A8C0F9C-3B9B-4298-83A6-7F7C5613F709}" type="presOf" srcId="{FC7E3186-41BE-4032-A1DA-400654ED5541}" destId="{09F8E6B0-A923-4FCB-A7A5-4FA0EA701A84}" srcOrd="1" destOrd="0" presId="urn:microsoft.com/office/officeart/2005/8/layout/cycle2"/>
    <dgm:cxn modelId="{3FBC85A1-1CE6-472F-9B27-D43314D2E422}" srcId="{44729BC2-FB3A-4F9A-A0EE-8424632A706B}" destId="{CB812F50-D875-4FAB-826D-03AFB03CA01D}" srcOrd="5" destOrd="0" parTransId="{F53E7671-0AFA-4294-AAD7-4A1E75A8977C}" sibTransId="{2352BE7A-845E-4581-BF59-73A890E88151}"/>
    <dgm:cxn modelId="{785F3DB1-3335-4ADD-B55D-B58BE5659934}" type="presOf" srcId="{3EECB15A-B20F-4B1F-9754-E5522E62A0EE}" destId="{75A02DBB-4E26-4F87-AF0B-C2A726797E40}" srcOrd="0" destOrd="0" presId="urn:microsoft.com/office/officeart/2005/8/layout/cycle2"/>
    <dgm:cxn modelId="{9CA357B6-B327-451F-8DD1-5191E2A57BF2}" type="presOf" srcId="{2352BE7A-845E-4581-BF59-73A890E88151}" destId="{F0247658-F838-41BD-A124-BDCB70DE133E}" srcOrd="1" destOrd="0" presId="urn:microsoft.com/office/officeart/2005/8/layout/cycle2"/>
    <dgm:cxn modelId="{F0755FB9-3ABD-47B5-A69A-4C7B2A7B5AF7}" type="presOf" srcId="{138B281E-8EDF-4198-AE89-D0D82CE1700A}" destId="{47B0FA5E-DB31-4F01-9B77-65F94DA3A708}" srcOrd="0" destOrd="0" presId="urn:microsoft.com/office/officeart/2005/8/layout/cycle2"/>
    <dgm:cxn modelId="{421915BA-4324-4D67-9E64-9A2F779825D6}" type="presOf" srcId="{2FA947CD-8420-472E-B21D-E80275EC79BD}" destId="{EF68CE30-DDC0-454D-BF3D-ECD3EB23A080}" srcOrd="1" destOrd="0" presId="urn:microsoft.com/office/officeart/2005/8/layout/cycle2"/>
    <dgm:cxn modelId="{AAE8FABC-E8A9-4BB6-8652-A4B81EAD9DFA}" type="presOf" srcId="{31240BFA-89F3-455D-942B-99839A32736F}" destId="{25742797-F664-45EE-9E1D-74DFFBD02737}" srcOrd="0" destOrd="0" presId="urn:microsoft.com/office/officeart/2005/8/layout/cycle2"/>
    <dgm:cxn modelId="{8B655BBD-BB90-457B-A812-024782061D40}" type="presOf" srcId="{E9090E1A-F276-416D-88DA-18AECC4E47F1}" destId="{CC68765D-E889-459D-A9E5-54D987272FF2}" srcOrd="0" destOrd="0" presId="urn:microsoft.com/office/officeart/2005/8/layout/cycle2"/>
    <dgm:cxn modelId="{08A883BE-6658-456A-AF1F-8E90B53672A9}" type="presOf" srcId="{B299F667-FE36-46CC-B5C0-060D248F9CE6}" destId="{07284845-5980-45DC-A8BC-1FB0E4B31B4A}" srcOrd="0" destOrd="0" presId="urn:microsoft.com/office/officeart/2005/8/layout/cycle2"/>
    <dgm:cxn modelId="{329266C2-DB09-4A2F-9317-AC6F6AC2FFE5}" type="presOf" srcId="{5689098C-A96E-4DD4-AF5B-0AAE245DCD97}" destId="{5E5DFA2B-B5BE-4151-ABB7-10E62F365B4C}" srcOrd="1" destOrd="0" presId="urn:microsoft.com/office/officeart/2005/8/layout/cycle2"/>
    <dgm:cxn modelId="{28E6A6C9-B844-4DA6-9B32-C194B69AA3F7}" type="presOf" srcId="{C4274798-F311-438D-8E7F-4D743D15892B}" destId="{3120C2C7-42B6-4B7B-BBD6-A24CEA5AC9A1}" srcOrd="0" destOrd="0" presId="urn:microsoft.com/office/officeart/2005/8/layout/cycle2"/>
    <dgm:cxn modelId="{58C4B2CA-6B00-47B9-BBFF-2773924FE707}" type="presOf" srcId="{0610C3DA-624A-45FD-A6FC-B1E84F8CCC27}" destId="{0FA5601E-2B64-4106-8A07-1A33DA2B5F34}" srcOrd="0" destOrd="0" presId="urn:microsoft.com/office/officeart/2005/8/layout/cycle2"/>
    <dgm:cxn modelId="{A87A13D3-7311-452F-BEFE-416C8669C728}" srcId="{44729BC2-FB3A-4F9A-A0EE-8424632A706B}" destId="{7DB9BCBE-B150-4C99-B403-6ED16D6AF5FA}" srcOrd="1" destOrd="0" parTransId="{0700D822-8E3B-48B7-93E8-E05DBBBFC507}" sibTransId="{E9090E1A-F276-416D-88DA-18AECC4E47F1}"/>
    <dgm:cxn modelId="{83C078D5-7C8E-4399-9630-C75E0E775523}" type="presOf" srcId="{BC220CE4-09CB-413C-9B42-BB5590A18590}" destId="{5BE46478-747D-499A-B2CF-A898AD336E78}" srcOrd="0" destOrd="0" presId="urn:microsoft.com/office/officeart/2005/8/layout/cycle2"/>
    <dgm:cxn modelId="{C3B101DB-60C3-4F48-9274-6B7D7AC6D427}" srcId="{44729BC2-FB3A-4F9A-A0EE-8424632A706B}" destId="{ADC2E8D8-CB14-4BE3-8F59-1217F5A0A5EE}" srcOrd="14" destOrd="0" parTransId="{8A953E28-EEC7-4565-B6D5-A8BAAAF2AC28}" sibTransId="{9F0190D8-49AC-4B30-B072-25AF374A43F8}"/>
    <dgm:cxn modelId="{B0613EDC-DC2B-4B81-B332-DC3EC6FB8684}" srcId="{44729BC2-FB3A-4F9A-A0EE-8424632A706B}" destId="{B04C0DE5-7E75-469E-B3C8-31EBF1DF828F}" srcOrd="8" destOrd="0" parTransId="{76A70169-6F67-40D2-8D9A-1481B496D692}" sibTransId="{5689098C-A96E-4DD4-AF5B-0AAE245DCD97}"/>
    <dgm:cxn modelId="{DE8373DE-7659-44D0-AFF0-4458DCE611BD}" type="presOf" srcId="{D145FD55-8893-41F1-98DF-798AF147E6B6}" destId="{DB85F38E-BC53-40C8-8CBA-8A8F1077522C}" srcOrd="1" destOrd="0" presId="urn:microsoft.com/office/officeart/2005/8/layout/cycle2"/>
    <dgm:cxn modelId="{6D34B9E2-49BB-46B1-BB17-AEE7382A8C39}" srcId="{44729BC2-FB3A-4F9A-A0EE-8424632A706B}" destId="{82565BF6-DA73-4D3B-8D18-F6080907941D}" srcOrd="9" destOrd="0" parTransId="{9FB02725-5195-45AA-A503-FD8A49A99084}" sibTransId="{DD8E65AB-933F-408F-9443-BEFDC52B0789}"/>
    <dgm:cxn modelId="{437CFFE4-3BAD-4308-9441-134380B2BF54}" type="presOf" srcId="{0A8DE288-D423-4AD4-99CD-53D14A0E397A}" destId="{8D864503-ED0C-4E8F-92F6-CC90F25D4415}" srcOrd="0" destOrd="0" presId="urn:microsoft.com/office/officeart/2005/8/layout/cycle2"/>
    <dgm:cxn modelId="{E684FBE6-8046-41A0-92CC-83CDAE160B74}" type="presOf" srcId="{BC220CE4-09CB-413C-9B42-BB5590A18590}" destId="{93FDD31D-28DB-4182-921B-DDDDDC716DA3}" srcOrd="1" destOrd="0" presId="urn:microsoft.com/office/officeart/2005/8/layout/cycle2"/>
    <dgm:cxn modelId="{55E186EE-5F63-46CF-BEF2-F8C1A15D237E}" type="presOf" srcId="{60AC62D0-23FE-4F6D-8D7E-B74E552C2B7C}" destId="{537FDFF4-D843-41CB-88DA-DD672D8D106E}" srcOrd="0" destOrd="0" presId="urn:microsoft.com/office/officeart/2005/8/layout/cycle2"/>
    <dgm:cxn modelId="{F3EC80EF-5245-400D-B122-69A54AC6B97F}" srcId="{44729BC2-FB3A-4F9A-A0EE-8424632A706B}" destId="{138B281E-8EDF-4198-AE89-D0D82CE1700A}" srcOrd="4" destOrd="0" parTransId="{85DAA17E-62C6-47C1-85B1-5DA7CE218785}" sibTransId="{D145FD55-8893-41F1-98DF-798AF147E6B6}"/>
    <dgm:cxn modelId="{D74C4EF7-BD5D-4835-97DD-AB1AD18D57B1}" type="presOf" srcId="{DB179318-6B78-406E-BA0B-994F2D96228C}" destId="{2E4CE0CC-FCB0-4A12-9184-A3C8FD7114A1}" srcOrd="1" destOrd="0" presId="urn:microsoft.com/office/officeart/2005/8/layout/cycle2"/>
    <dgm:cxn modelId="{2C00EFFA-01FE-456E-94BA-D12048268A73}" type="presOf" srcId="{9F0190D8-49AC-4B30-B072-25AF374A43F8}" destId="{64A337B5-F34D-45E8-8BA1-988881F36355}" srcOrd="1" destOrd="0" presId="urn:microsoft.com/office/officeart/2005/8/layout/cycle2"/>
    <dgm:cxn modelId="{FE2930E0-C869-44EE-AD73-9FBCFAB00B0B}" type="presParOf" srcId="{81CCE4B4-34D4-4DA0-BFCA-941C314CC577}" destId="{C53E6669-0586-4769-9402-B80A22B1AFAE}" srcOrd="0" destOrd="0" presId="urn:microsoft.com/office/officeart/2005/8/layout/cycle2"/>
    <dgm:cxn modelId="{0962FB9C-F532-4C7C-94CF-702A23226C25}" type="presParOf" srcId="{81CCE4B4-34D4-4DA0-BFCA-941C314CC577}" destId="{04654E8E-D1B6-4F6A-A088-1CC3BCE468A4}" srcOrd="1" destOrd="0" presId="urn:microsoft.com/office/officeart/2005/8/layout/cycle2"/>
    <dgm:cxn modelId="{0207A8B8-677E-419F-9F97-4F7372332127}" type="presParOf" srcId="{04654E8E-D1B6-4F6A-A088-1CC3BCE468A4}" destId="{BB155721-297C-42EE-8434-7236C9CCB39E}" srcOrd="0" destOrd="0" presId="urn:microsoft.com/office/officeart/2005/8/layout/cycle2"/>
    <dgm:cxn modelId="{99D7D8EB-0BC7-48BE-AD49-C85EA3415AC9}" type="presParOf" srcId="{81CCE4B4-34D4-4DA0-BFCA-941C314CC577}" destId="{509E1CDC-2706-4B0C-A6CD-362E945A4095}" srcOrd="2" destOrd="0" presId="urn:microsoft.com/office/officeart/2005/8/layout/cycle2"/>
    <dgm:cxn modelId="{E5851ACF-93B8-442F-878F-37604EED8F96}" type="presParOf" srcId="{81CCE4B4-34D4-4DA0-BFCA-941C314CC577}" destId="{CC68765D-E889-459D-A9E5-54D987272FF2}" srcOrd="3" destOrd="0" presId="urn:microsoft.com/office/officeart/2005/8/layout/cycle2"/>
    <dgm:cxn modelId="{FDF87C9C-DA18-4DB4-99C4-5ED1ACF2AD68}" type="presParOf" srcId="{CC68765D-E889-459D-A9E5-54D987272FF2}" destId="{3B4BF563-4E56-4B3A-A40E-D0A60B78A86A}" srcOrd="0" destOrd="0" presId="urn:microsoft.com/office/officeart/2005/8/layout/cycle2"/>
    <dgm:cxn modelId="{06DBBFC0-FAC3-486C-97C0-EEAA979EA944}" type="presParOf" srcId="{81CCE4B4-34D4-4DA0-BFCA-941C314CC577}" destId="{8A046F08-5D81-4365-9094-BA29122EDAEC}" srcOrd="4" destOrd="0" presId="urn:microsoft.com/office/officeart/2005/8/layout/cycle2"/>
    <dgm:cxn modelId="{BD8C050D-E6DC-419C-A0DC-62BD04ED690E}" type="presParOf" srcId="{81CCE4B4-34D4-4DA0-BFCA-941C314CC577}" destId="{0FA5601E-2B64-4106-8A07-1A33DA2B5F34}" srcOrd="5" destOrd="0" presId="urn:microsoft.com/office/officeart/2005/8/layout/cycle2"/>
    <dgm:cxn modelId="{212B4D11-9AE9-4BB7-B484-5F5430C0A4B6}" type="presParOf" srcId="{0FA5601E-2B64-4106-8A07-1A33DA2B5F34}" destId="{E9A98AA4-0AA6-46A2-A4BC-85E12E7060A5}" srcOrd="0" destOrd="0" presId="urn:microsoft.com/office/officeart/2005/8/layout/cycle2"/>
    <dgm:cxn modelId="{7DD4270F-A60A-4A0D-9545-6CA0583B0441}" type="presParOf" srcId="{81CCE4B4-34D4-4DA0-BFCA-941C314CC577}" destId="{84234426-CE80-4BE1-8BC5-821BB8EBFBAA}" srcOrd="6" destOrd="0" presId="urn:microsoft.com/office/officeart/2005/8/layout/cycle2"/>
    <dgm:cxn modelId="{71394037-F3EB-4BBC-93EA-8EC2A10B7B51}" type="presParOf" srcId="{81CCE4B4-34D4-4DA0-BFCA-941C314CC577}" destId="{05D69A67-974A-4845-B875-E55F2FE1EE1E}" srcOrd="7" destOrd="0" presId="urn:microsoft.com/office/officeart/2005/8/layout/cycle2"/>
    <dgm:cxn modelId="{131CDD2C-929C-4E3A-9895-478F3355D977}" type="presParOf" srcId="{05D69A67-974A-4845-B875-E55F2FE1EE1E}" destId="{0F0A442E-0680-4366-B1EB-CB5B0E245CD9}" srcOrd="0" destOrd="0" presId="urn:microsoft.com/office/officeart/2005/8/layout/cycle2"/>
    <dgm:cxn modelId="{A485C002-217D-4B7B-9B9A-27A63B040A74}" type="presParOf" srcId="{81CCE4B4-34D4-4DA0-BFCA-941C314CC577}" destId="{47B0FA5E-DB31-4F01-9B77-65F94DA3A708}" srcOrd="8" destOrd="0" presId="urn:microsoft.com/office/officeart/2005/8/layout/cycle2"/>
    <dgm:cxn modelId="{1D54644B-6602-4B3A-AA4C-ADB50C2F1C2C}" type="presParOf" srcId="{81CCE4B4-34D4-4DA0-BFCA-941C314CC577}" destId="{77E214D0-F9B2-4568-B334-AD1FDBA3A2B7}" srcOrd="9" destOrd="0" presId="urn:microsoft.com/office/officeart/2005/8/layout/cycle2"/>
    <dgm:cxn modelId="{2EB811B3-00ED-440A-BBCC-FA8BDBCEC515}" type="presParOf" srcId="{77E214D0-F9B2-4568-B334-AD1FDBA3A2B7}" destId="{DB85F38E-BC53-40C8-8CBA-8A8F1077522C}" srcOrd="0" destOrd="0" presId="urn:microsoft.com/office/officeart/2005/8/layout/cycle2"/>
    <dgm:cxn modelId="{92B56756-2998-4896-9614-BAD4E1E3864F}" type="presParOf" srcId="{81CCE4B4-34D4-4DA0-BFCA-941C314CC577}" destId="{9B131573-267E-47E5-B4A5-A7C9A539F9D4}" srcOrd="10" destOrd="0" presId="urn:microsoft.com/office/officeart/2005/8/layout/cycle2"/>
    <dgm:cxn modelId="{D88D3BE4-790C-4F77-8C34-0BE62D3C8C11}" type="presParOf" srcId="{81CCE4B4-34D4-4DA0-BFCA-941C314CC577}" destId="{9F8FD018-0A56-4FAB-A4EB-8C25152B615D}" srcOrd="11" destOrd="0" presId="urn:microsoft.com/office/officeart/2005/8/layout/cycle2"/>
    <dgm:cxn modelId="{9487A419-C8A9-4AD4-9664-99287F04FAE1}" type="presParOf" srcId="{9F8FD018-0A56-4FAB-A4EB-8C25152B615D}" destId="{F0247658-F838-41BD-A124-BDCB70DE133E}" srcOrd="0" destOrd="0" presId="urn:microsoft.com/office/officeart/2005/8/layout/cycle2"/>
    <dgm:cxn modelId="{908F6AE9-300C-43C0-8759-B52B28592A81}" type="presParOf" srcId="{81CCE4B4-34D4-4DA0-BFCA-941C314CC577}" destId="{8D864503-ED0C-4E8F-92F6-CC90F25D4415}" srcOrd="12" destOrd="0" presId="urn:microsoft.com/office/officeart/2005/8/layout/cycle2"/>
    <dgm:cxn modelId="{25497EB6-9632-4BAD-AC8E-BA1D201707E0}" type="presParOf" srcId="{81CCE4B4-34D4-4DA0-BFCA-941C314CC577}" destId="{9CF8801F-F357-4068-AF72-C60AC45F5652}" srcOrd="13" destOrd="0" presId="urn:microsoft.com/office/officeart/2005/8/layout/cycle2"/>
    <dgm:cxn modelId="{BD2ABAFF-B537-4C0C-B963-0116AF1EDB20}" type="presParOf" srcId="{9CF8801F-F357-4068-AF72-C60AC45F5652}" destId="{8259C8FA-04D3-42F7-A202-B6815E85B1B8}" srcOrd="0" destOrd="0" presId="urn:microsoft.com/office/officeart/2005/8/layout/cycle2"/>
    <dgm:cxn modelId="{4556E721-A227-436B-813E-1A85F550F626}" type="presParOf" srcId="{81CCE4B4-34D4-4DA0-BFCA-941C314CC577}" destId="{25E9AEDC-DB34-4D2F-A47A-D34363033388}" srcOrd="14" destOrd="0" presId="urn:microsoft.com/office/officeart/2005/8/layout/cycle2"/>
    <dgm:cxn modelId="{6F186FEF-FA5F-4981-B492-D96A10FF9F32}" type="presParOf" srcId="{81CCE4B4-34D4-4DA0-BFCA-941C314CC577}" destId="{1DE0BC1F-D7E0-4D8A-9334-E05B0C9370F2}" srcOrd="15" destOrd="0" presId="urn:microsoft.com/office/officeart/2005/8/layout/cycle2"/>
    <dgm:cxn modelId="{77D5FCDF-F468-4B8D-940F-A75C937FE6D7}" type="presParOf" srcId="{1DE0BC1F-D7E0-4D8A-9334-E05B0C9370F2}" destId="{09F8E6B0-A923-4FCB-A7A5-4FA0EA701A84}" srcOrd="0" destOrd="0" presId="urn:microsoft.com/office/officeart/2005/8/layout/cycle2"/>
    <dgm:cxn modelId="{C0D0BC6C-3EB7-452A-B13F-F023485BBF23}" type="presParOf" srcId="{81CCE4B4-34D4-4DA0-BFCA-941C314CC577}" destId="{945A0E8B-6366-494A-83ED-B7AEA3BE7725}" srcOrd="16" destOrd="0" presId="urn:microsoft.com/office/officeart/2005/8/layout/cycle2"/>
    <dgm:cxn modelId="{94ABC1C5-484C-4947-86B0-DA25847D5B0A}" type="presParOf" srcId="{81CCE4B4-34D4-4DA0-BFCA-941C314CC577}" destId="{756437B7-E8A7-4FAA-9AC3-17A3B258EA68}" srcOrd="17" destOrd="0" presId="urn:microsoft.com/office/officeart/2005/8/layout/cycle2"/>
    <dgm:cxn modelId="{82D36906-01DE-47DA-8653-DB7ED4311673}" type="presParOf" srcId="{756437B7-E8A7-4FAA-9AC3-17A3B258EA68}" destId="{5E5DFA2B-B5BE-4151-ABB7-10E62F365B4C}" srcOrd="0" destOrd="0" presId="urn:microsoft.com/office/officeart/2005/8/layout/cycle2"/>
    <dgm:cxn modelId="{7322E45E-C887-4E16-9D52-4E635853CC15}" type="presParOf" srcId="{81CCE4B4-34D4-4DA0-BFCA-941C314CC577}" destId="{171AD3D3-24D8-4C8E-B7B4-33031FE5C8F4}" srcOrd="18" destOrd="0" presId="urn:microsoft.com/office/officeart/2005/8/layout/cycle2"/>
    <dgm:cxn modelId="{7DFA40F6-D0B3-4C65-8157-0D04C6533301}" type="presParOf" srcId="{81CCE4B4-34D4-4DA0-BFCA-941C314CC577}" destId="{3FB05D3E-9C33-4F44-8F90-585E2CAC034E}" srcOrd="19" destOrd="0" presId="urn:microsoft.com/office/officeart/2005/8/layout/cycle2"/>
    <dgm:cxn modelId="{EB366DD3-826E-4F95-AFDB-9C9419EF98C1}" type="presParOf" srcId="{3FB05D3E-9C33-4F44-8F90-585E2CAC034E}" destId="{5007F286-51D0-4B17-AF1F-6F81D1B63A31}" srcOrd="0" destOrd="0" presId="urn:microsoft.com/office/officeart/2005/8/layout/cycle2"/>
    <dgm:cxn modelId="{A9790CA7-3A7E-4BFA-A05E-4EA86CF8F3A8}" type="presParOf" srcId="{81CCE4B4-34D4-4DA0-BFCA-941C314CC577}" destId="{75A02DBB-4E26-4F87-AF0B-C2A726797E40}" srcOrd="20" destOrd="0" presId="urn:microsoft.com/office/officeart/2005/8/layout/cycle2"/>
    <dgm:cxn modelId="{8360F1CE-D5AC-42A6-86A0-8FF4BE129325}" type="presParOf" srcId="{81CCE4B4-34D4-4DA0-BFCA-941C314CC577}" destId="{95674CA2-6DA4-44B2-9816-73022EE07E41}" srcOrd="21" destOrd="0" presId="urn:microsoft.com/office/officeart/2005/8/layout/cycle2"/>
    <dgm:cxn modelId="{3A5E904B-56A2-4E15-9333-7E1F6282C09F}" type="presParOf" srcId="{95674CA2-6DA4-44B2-9816-73022EE07E41}" destId="{2E4CE0CC-FCB0-4A12-9184-A3C8FD7114A1}" srcOrd="0" destOrd="0" presId="urn:microsoft.com/office/officeart/2005/8/layout/cycle2"/>
    <dgm:cxn modelId="{14C34286-CCA7-42A4-B449-5BD24AEF89BA}" type="presParOf" srcId="{81CCE4B4-34D4-4DA0-BFCA-941C314CC577}" destId="{DCB08695-C7D8-428D-B3F7-6A7873A3E12B}" srcOrd="22" destOrd="0" presId="urn:microsoft.com/office/officeart/2005/8/layout/cycle2"/>
    <dgm:cxn modelId="{F694817E-83FB-4979-8266-B0238F3C7DB0}" type="presParOf" srcId="{81CCE4B4-34D4-4DA0-BFCA-941C314CC577}" destId="{25742797-F664-45EE-9E1D-74DFFBD02737}" srcOrd="23" destOrd="0" presId="urn:microsoft.com/office/officeart/2005/8/layout/cycle2"/>
    <dgm:cxn modelId="{58DAACCF-9043-4CB7-901E-95AB72FB35CB}" type="presParOf" srcId="{25742797-F664-45EE-9E1D-74DFFBD02737}" destId="{54713180-57D0-46BD-B11A-7EEBD88DDA90}" srcOrd="0" destOrd="0" presId="urn:microsoft.com/office/officeart/2005/8/layout/cycle2"/>
    <dgm:cxn modelId="{93EAA410-2C0E-43EF-86C7-546C9243848D}" type="presParOf" srcId="{81CCE4B4-34D4-4DA0-BFCA-941C314CC577}" destId="{17F6F94A-E389-453D-8B6E-C14D0177B843}" srcOrd="24" destOrd="0" presId="urn:microsoft.com/office/officeart/2005/8/layout/cycle2"/>
    <dgm:cxn modelId="{AEBFD37B-A490-4AC9-9A13-7C6F7DF4DE40}" type="presParOf" srcId="{81CCE4B4-34D4-4DA0-BFCA-941C314CC577}" destId="{3120C2C7-42B6-4B7B-BBD6-A24CEA5AC9A1}" srcOrd="25" destOrd="0" presId="urn:microsoft.com/office/officeart/2005/8/layout/cycle2"/>
    <dgm:cxn modelId="{960B8E16-24FF-4CE8-A25A-A04531804BC7}" type="presParOf" srcId="{3120C2C7-42B6-4B7B-BBD6-A24CEA5AC9A1}" destId="{63896816-2ACA-4681-85AA-BE7C24264AD0}" srcOrd="0" destOrd="0" presId="urn:microsoft.com/office/officeart/2005/8/layout/cycle2"/>
    <dgm:cxn modelId="{D1C6D0C2-773D-4251-A351-0B3EFA5A8C65}" type="presParOf" srcId="{81CCE4B4-34D4-4DA0-BFCA-941C314CC577}" destId="{92ABFD67-C786-4431-B566-64F88A19668E}" srcOrd="26" destOrd="0" presId="urn:microsoft.com/office/officeart/2005/8/layout/cycle2"/>
    <dgm:cxn modelId="{DC3D63B6-6C69-453C-8580-F5EFE9170443}" type="presParOf" srcId="{81CCE4B4-34D4-4DA0-BFCA-941C314CC577}" destId="{537FDFF4-D843-41CB-88DA-DD672D8D106E}" srcOrd="27" destOrd="0" presId="urn:microsoft.com/office/officeart/2005/8/layout/cycle2"/>
    <dgm:cxn modelId="{420A12B6-F653-4ADF-94AE-00701AAE9BE0}" type="presParOf" srcId="{537FDFF4-D843-41CB-88DA-DD672D8D106E}" destId="{2BF1E1A4-2597-4F2A-8C8D-8EDA36806F71}" srcOrd="0" destOrd="0" presId="urn:microsoft.com/office/officeart/2005/8/layout/cycle2"/>
    <dgm:cxn modelId="{97DE58E5-04BD-4DE2-A5BF-353CEC0BCB3A}" type="presParOf" srcId="{81CCE4B4-34D4-4DA0-BFCA-941C314CC577}" destId="{23C4304E-37D2-4136-831A-B16FD967E7F5}" srcOrd="28" destOrd="0" presId="urn:microsoft.com/office/officeart/2005/8/layout/cycle2"/>
    <dgm:cxn modelId="{F9D226C9-B8AE-4E94-8A6A-9CAB165170DD}" type="presParOf" srcId="{81CCE4B4-34D4-4DA0-BFCA-941C314CC577}" destId="{63BB284D-0A6E-404B-9E95-E4EC4E5CFAA5}" srcOrd="29" destOrd="0" presId="urn:microsoft.com/office/officeart/2005/8/layout/cycle2"/>
    <dgm:cxn modelId="{3B698ADE-86CF-4712-81D7-B12B4AB74640}" type="presParOf" srcId="{63BB284D-0A6E-404B-9E95-E4EC4E5CFAA5}" destId="{64A337B5-F34D-45E8-8BA1-988881F36355}" srcOrd="0" destOrd="0" presId="urn:microsoft.com/office/officeart/2005/8/layout/cycle2"/>
    <dgm:cxn modelId="{EB026999-6846-4AAF-9350-FCA2691C8096}" type="presParOf" srcId="{81CCE4B4-34D4-4DA0-BFCA-941C314CC577}" destId="{36937674-032C-45A1-A82E-8F048B50A6ED}" srcOrd="30" destOrd="0" presId="urn:microsoft.com/office/officeart/2005/8/layout/cycle2"/>
    <dgm:cxn modelId="{D222075C-4526-43D6-8566-A6137149DB4C}" type="presParOf" srcId="{81CCE4B4-34D4-4DA0-BFCA-941C314CC577}" destId="{65E1930D-2A2B-46CA-B14B-A7EAA1AB35A5}" srcOrd="31" destOrd="0" presId="urn:microsoft.com/office/officeart/2005/8/layout/cycle2"/>
    <dgm:cxn modelId="{5B818961-71A9-42FE-B518-CDABBAE37465}" type="presParOf" srcId="{65E1930D-2A2B-46CA-B14B-A7EAA1AB35A5}" destId="{EF68CE30-DDC0-454D-BF3D-ECD3EB23A080}" srcOrd="0" destOrd="0" presId="urn:microsoft.com/office/officeart/2005/8/layout/cycle2"/>
    <dgm:cxn modelId="{004EED04-57E6-4EC6-A5BE-4E5ACE3CC3B0}" type="presParOf" srcId="{81CCE4B4-34D4-4DA0-BFCA-941C314CC577}" destId="{07284845-5980-45DC-A8BC-1FB0E4B31B4A}" srcOrd="32" destOrd="0" presId="urn:microsoft.com/office/officeart/2005/8/layout/cycle2"/>
    <dgm:cxn modelId="{4A374810-B055-43E9-A2A5-0BB6F9D78D9D}" type="presParOf" srcId="{81CCE4B4-34D4-4DA0-BFCA-941C314CC577}" destId="{5BE46478-747D-499A-B2CF-A898AD336E78}" srcOrd="33" destOrd="0" presId="urn:microsoft.com/office/officeart/2005/8/layout/cycle2"/>
    <dgm:cxn modelId="{5D356EBF-9E94-4FA3-9E40-BF600E6F8576}" type="presParOf" srcId="{5BE46478-747D-499A-B2CF-A898AD336E78}" destId="{93FDD31D-28DB-4182-921B-DDDDDC716DA3}" srcOrd="0" destOrd="0" presId="urn:microsoft.com/office/officeart/2005/8/layout/cycle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BCD0EE58-1B4B-4F16-B7B8-CB96B4915A1A}" type="doc">
      <dgm:prSet loTypeId="urn:microsoft.com/office/officeart/2005/8/layout/cycle2" loCatId="cycle" qsTypeId="urn:microsoft.com/office/officeart/2005/8/quickstyle/simple1" qsCatId="simple" csTypeId="urn:microsoft.com/office/officeart/2005/8/colors/colorful4" csCatId="colorful" phldr="1"/>
      <dgm:spPr/>
      <dgm:t>
        <a:bodyPr/>
        <a:lstStyle/>
        <a:p>
          <a:endParaRPr lang="es-CO"/>
        </a:p>
      </dgm:t>
    </dgm:pt>
    <dgm:pt modelId="{A44EFD16-DCDB-44AB-BBC8-42D721C28797}">
      <dgm:prSet custT="1"/>
      <dgm:spPr/>
      <dgm:t>
        <a:bodyPr/>
        <a:lstStyle/>
        <a:p>
          <a:r>
            <a:rPr lang="es-CO" sz="800">
              <a:solidFill>
                <a:schemeClr val="tx1"/>
              </a:solidFill>
              <a:latin typeface="Arial" panose="020B0604020202020204" pitchFamily="34" charset="0"/>
              <a:cs typeface="Arial" panose="020B0604020202020204" pitchFamily="34" charset="0"/>
            </a:rPr>
            <a:t>PAAC - Gestión de Riesgo</a:t>
          </a:r>
        </a:p>
      </dgm:t>
    </dgm:pt>
    <dgm:pt modelId="{B19CBE62-58C6-4FC3-A74A-BDCACEC36065}" type="parTrans" cxnId="{F2FDEE79-9FD2-417B-9201-7F019CA10454}">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996FC37B-A10A-423E-959C-E9E0CDA60194}" type="sibTrans" cxnId="{F2FDEE79-9FD2-417B-9201-7F019CA10454}">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A9810BDD-764E-4A67-810A-DE8C12623414}">
      <dgm:prSet custT="1"/>
      <dgm:spPr/>
      <dgm:t>
        <a:bodyPr/>
        <a:lstStyle/>
        <a:p>
          <a:r>
            <a:rPr lang="es-CO" sz="800">
              <a:solidFill>
                <a:schemeClr val="tx1"/>
              </a:solidFill>
              <a:latin typeface="Arial" panose="020B0604020202020204" pitchFamily="34" charset="0"/>
              <a:cs typeface="Arial" panose="020B0604020202020204" pitchFamily="34" charset="0"/>
            </a:rPr>
            <a:t>PAAC – Mapa de Riesgos de corrupción</a:t>
          </a:r>
        </a:p>
      </dgm:t>
    </dgm:pt>
    <dgm:pt modelId="{4900673F-4D2A-4F8F-8991-E61E8FC38A91}" type="parTrans" cxnId="{FD985732-AD5A-4D02-96BB-3077F7043434}">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655F628B-FA33-456D-B446-12AEDF404E1C}" type="sibTrans" cxnId="{FD985732-AD5A-4D02-96BB-3077F7043434}">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A6A95104-0A4F-4CF5-9115-CEF8B72612D3}">
      <dgm:prSet custT="1"/>
      <dgm:spPr/>
      <dgm:t>
        <a:bodyPr/>
        <a:lstStyle/>
        <a:p>
          <a:r>
            <a:rPr lang="es-CO" sz="800">
              <a:solidFill>
                <a:schemeClr val="tx1"/>
              </a:solidFill>
              <a:latin typeface="Arial" panose="020B0604020202020204" pitchFamily="34" charset="0"/>
              <a:cs typeface="Arial" panose="020B0604020202020204" pitchFamily="34" charset="0"/>
            </a:rPr>
            <a:t>PAAC – Racionalización de Trámite</a:t>
          </a:r>
        </a:p>
      </dgm:t>
    </dgm:pt>
    <dgm:pt modelId="{32068CF0-BDD8-4056-BF28-9105D433E841}" type="parTrans" cxnId="{1551E509-0F13-4D48-AC94-15598FAA0FA6}">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E765ABC0-D992-42A8-9F01-5E6BB696CB43}" type="sibTrans" cxnId="{1551E509-0F13-4D48-AC94-15598FAA0FA6}">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AA8EFA52-4601-496B-96A8-06A1A8FC9EC4}">
      <dgm:prSet custT="1"/>
      <dgm:spPr/>
      <dgm:t>
        <a:bodyPr/>
        <a:lstStyle/>
        <a:p>
          <a:r>
            <a:rPr lang="es-CO" sz="800">
              <a:solidFill>
                <a:schemeClr val="tx1"/>
              </a:solidFill>
              <a:latin typeface="Arial" panose="020B0604020202020204" pitchFamily="34" charset="0"/>
              <a:cs typeface="Arial" panose="020B0604020202020204" pitchFamily="34" charset="0"/>
            </a:rPr>
            <a:t>PAAC- Rendición de Cuentas</a:t>
          </a:r>
        </a:p>
      </dgm:t>
    </dgm:pt>
    <dgm:pt modelId="{531F0AE0-D51F-449A-8B1B-AA4A0A70F48A}" type="parTrans" cxnId="{4EFEB4B5-E668-4E2F-B12A-E06CFFC12282}">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2BDF4502-A874-4045-8827-6F85C54AAD1E}" type="sibTrans" cxnId="{4EFEB4B5-E668-4E2F-B12A-E06CFFC12282}">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33FF5986-80B0-474F-8692-204F3C6752DB}">
      <dgm:prSet custT="1"/>
      <dgm:spPr/>
      <dgm:t>
        <a:bodyPr/>
        <a:lstStyle/>
        <a:p>
          <a:r>
            <a:rPr lang="es-CO" sz="800">
              <a:solidFill>
                <a:schemeClr val="tx1"/>
              </a:solidFill>
              <a:latin typeface="Arial" panose="020B0604020202020204" pitchFamily="34" charset="0"/>
              <a:cs typeface="Arial" panose="020B0604020202020204" pitchFamily="34" charset="0"/>
            </a:rPr>
            <a:t>PAAC- Atención al Ciudadano</a:t>
          </a:r>
        </a:p>
      </dgm:t>
    </dgm:pt>
    <dgm:pt modelId="{C5DB057F-EC98-4A61-8971-3BF5E6FFA5BA}" type="parTrans" cxnId="{4F737FF2-275E-4825-A887-EFE2AC0D5FA2}">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8A54411A-A7CF-4225-984C-96BA2EBED3D6}" type="sibTrans" cxnId="{4F737FF2-275E-4825-A887-EFE2AC0D5FA2}">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C23C396C-C33A-459C-8350-DD05823B65B9}">
      <dgm:prSet custT="1"/>
      <dgm:spPr/>
      <dgm:t>
        <a:bodyPr/>
        <a:lstStyle/>
        <a:p>
          <a:r>
            <a:rPr lang="es-CO" sz="800">
              <a:solidFill>
                <a:schemeClr val="tx1"/>
              </a:solidFill>
              <a:latin typeface="Arial" panose="020B0604020202020204" pitchFamily="34" charset="0"/>
              <a:cs typeface="Arial" panose="020B0604020202020204" pitchFamily="34" charset="0"/>
            </a:rPr>
            <a:t>PAAC – Transparencia y Acceso a la Información Pública</a:t>
          </a:r>
        </a:p>
      </dgm:t>
    </dgm:pt>
    <dgm:pt modelId="{87045E4F-E526-4472-92B4-596767A4CCD2}" type="parTrans" cxnId="{311B51E6-A21E-41F7-8707-800498F1AE4D}">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6B7B3549-42BF-4129-A1CC-2B85697F96FB}" type="sibTrans" cxnId="{311B51E6-A21E-41F7-8707-800498F1AE4D}">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B83E061E-CDC5-418B-B4A7-FF1224A2AB07}" type="pres">
      <dgm:prSet presAssocID="{BCD0EE58-1B4B-4F16-B7B8-CB96B4915A1A}" presName="cycle" presStyleCnt="0">
        <dgm:presLayoutVars>
          <dgm:dir/>
          <dgm:resizeHandles val="exact"/>
        </dgm:presLayoutVars>
      </dgm:prSet>
      <dgm:spPr/>
    </dgm:pt>
    <dgm:pt modelId="{C75A4BE6-D9C1-4DBE-B4AF-551B2D6C0BC7}" type="pres">
      <dgm:prSet presAssocID="{A44EFD16-DCDB-44AB-BBC8-42D721C28797}" presName="node" presStyleLbl="node1" presStyleIdx="0" presStyleCnt="6">
        <dgm:presLayoutVars>
          <dgm:bulletEnabled val="1"/>
        </dgm:presLayoutVars>
      </dgm:prSet>
      <dgm:spPr/>
    </dgm:pt>
    <dgm:pt modelId="{E9647157-A9B6-42E9-A360-CB7B6BAF36DA}" type="pres">
      <dgm:prSet presAssocID="{996FC37B-A10A-423E-959C-E9E0CDA60194}" presName="sibTrans" presStyleLbl="sibTrans2D1" presStyleIdx="0" presStyleCnt="6" custLinFactNeighborY="0"/>
      <dgm:spPr/>
    </dgm:pt>
    <dgm:pt modelId="{B6C68655-7F16-4123-BB31-3D516EA3A52E}" type="pres">
      <dgm:prSet presAssocID="{996FC37B-A10A-423E-959C-E9E0CDA60194}" presName="connectorText" presStyleLbl="sibTrans2D1" presStyleIdx="0" presStyleCnt="6"/>
      <dgm:spPr/>
    </dgm:pt>
    <dgm:pt modelId="{C3F565C3-F78B-49A4-8561-9C125FD7E88C}" type="pres">
      <dgm:prSet presAssocID="{A9810BDD-764E-4A67-810A-DE8C12623414}" presName="node" presStyleLbl="node1" presStyleIdx="1" presStyleCnt="6">
        <dgm:presLayoutVars>
          <dgm:bulletEnabled val="1"/>
        </dgm:presLayoutVars>
      </dgm:prSet>
      <dgm:spPr/>
    </dgm:pt>
    <dgm:pt modelId="{07D52657-CAEA-4120-A80C-C2E986B5A72F}" type="pres">
      <dgm:prSet presAssocID="{655F628B-FA33-456D-B446-12AEDF404E1C}" presName="sibTrans" presStyleLbl="sibTrans2D1" presStyleIdx="1" presStyleCnt="6" custLinFactNeighborY="0"/>
      <dgm:spPr/>
    </dgm:pt>
    <dgm:pt modelId="{E1EE8D37-5C32-4A40-B413-EA49E9EF3ADA}" type="pres">
      <dgm:prSet presAssocID="{655F628B-FA33-456D-B446-12AEDF404E1C}" presName="connectorText" presStyleLbl="sibTrans2D1" presStyleIdx="1" presStyleCnt="6"/>
      <dgm:spPr/>
    </dgm:pt>
    <dgm:pt modelId="{86849D10-E3BB-4898-B1DB-D57128FC857B}" type="pres">
      <dgm:prSet presAssocID="{A6A95104-0A4F-4CF5-9115-CEF8B72612D3}" presName="node" presStyleLbl="node1" presStyleIdx="2" presStyleCnt="6">
        <dgm:presLayoutVars>
          <dgm:bulletEnabled val="1"/>
        </dgm:presLayoutVars>
      </dgm:prSet>
      <dgm:spPr/>
    </dgm:pt>
    <dgm:pt modelId="{A10C7A98-F776-450A-B9AC-DB21F1A65669}" type="pres">
      <dgm:prSet presAssocID="{E765ABC0-D992-42A8-9F01-5E6BB696CB43}" presName="sibTrans" presStyleLbl="sibTrans2D1" presStyleIdx="2" presStyleCnt="6" custLinFactNeighborY="0"/>
      <dgm:spPr/>
    </dgm:pt>
    <dgm:pt modelId="{618C221D-44BB-470A-88A4-E89962097AA0}" type="pres">
      <dgm:prSet presAssocID="{E765ABC0-D992-42A8-9F01-5E6BB696CB43}" presName="connectorText" presStyleLbl="sibTrans2D1" presStyleIdx="2" presStyleCnt="6"/>
      <dgm:spPr/>
    </dgm:pt>
    <dgm:pt modelId="{CC67EDDE-4B41-452A-990B-555BF68E2EAE}" type="pres">
      <dgm:prSet presAssocID="{AA8EFA52-4601-496B-96A8-06A1A8FC9EC4}" presName="node" presStyleLbl="node1" presStyleIdx="3" presStyleCnt="6">
        <dgm:presLayoutVars>
          <dgm:bulletEnabled val="1"/>
        </dgm:presLayoutVars>
      </dgm:prSet>
      <dgm:spPr/>
    </dgm:pt>
    <dgm:pt modelId="{929C5508-AF72-40D5-9941-3BD642293D4E}" type="pres">
      <dgm:prSet presAssocID="{2BDF4502-A874-4045-8827-6F85C54AAD1E}" presName="sibTrans" presStyleLbl="sibTrans2D1" presStyleIdx="3" presStyleCnt="6" custLinFactNeighborY="0"/>
      <dgm:spPr/>
    </dgm:pt>
    <dgm:pt modelId="{6DF583AF-D7AE-4FEF-AEE4-8143EC9F6A5F}" type="pres">
      <dgm:prSet presAssocID="{2BDF4502-A874-4045-8827-6F85C54AAD1E}" presName="connectorText" presStyleLbl="sibTrans2D1" presStyleIdx="3" presStyleCnt="6"/>
      <dgm:spPr/>
    </dgm:pt>
    <dgm:pt modelId="{65AB2C34-3407-4300-B90B-6EC7E48C22DF}" type="pres">
      <dgm:prSet presAssocID="{33FF5986-80B0-474F-8692-204F3C6752DB}" presName="node" presStyleLbl="node1" presStyleIdx="4" presStyleCnt="6">
        <dgm:presLayoutVars>
          <dgm:bulletEnabled val="1"/>
        </dgm:presLayoutVars>
      </dgm:prSet>
      <dgm:spPr/>
    </dgm:pt>
    <dgm:pt modelId="{D5DA3BAC-8FF9-4D27-B4FC-E9CDFD47F740}" type="pres">
      <dgm:prSet presAssocID="{8A54411A-A7CF-4225-984C-96BA2EBED3D6}" presName="sibTrans" presStyleLbl="sibTrans2D1" presStyleIdx="4" presStyleCnt="6" custLinFactNeighborY="0"/>
      <dgm:spPr/>
    </dgm:pt>
    <dgm:pt modelId="{B8527440-3D01-4BC5-BF3E-5D05560A4411}" type="pres">
      <dgm:prSet presAssocID="{8A54411A-A7CF-4225-984C-96BA2EBED3D6}" presName="connectorText" presStyleLbl="sibTrans2D1" presStyleIdx="4" presStyleCnt="6"/>
      <dgm:spPr/>
    </dgm:pt>
    <dgm:pt modelId="{417F9262-F206-4B1D-8907-D6E36E5FF0E5}" type="pres">
      <dgm:prSet presAssocID="{C23C396C-C33A-459C-8350-DD05823B65B9}" presName="node" presStyleLbl="node1" presStyleIdx="5" presStyleCnt="6">
        <dgm:presLayoutVars>
          <dgm:bulletEnabled val="1"/>
        </dgm:presLayoutVars>
      </dgm:prSet>
      <dgm:spPr/>
    </dgm:pt>
    <dgm:pt modelId="{EE05E397-41AA-4214-875E-194E0D185BC6}" type="pres">
      <dgm:prSet presAssocID="{6B7B3549-42BF-4129-A1CC-2B85697F96FB}" presName="sibTrans" presStyleLbl="sibTrans2D1" presStyleIdx="5" presStyleCnt="6" custLinFactNeighborY="0"/>
      <dgm:spPr/>
    </dgm:pt>
    <dgm:pt modelId="{7DD8D7D4-4F4C-4323-8938-C0A6F72DC01A}" type="pres">
      <dgm:prSet presAssocID="{6B7B3549-42BF-4129-A1CC-2B85697F96FB}" presName="connectorText" presStyleLbl="sibTrans2D1" presStyleIdx="5" presStyleCnt="6"/>
      <dgm:spPr/>
    </dgm:pt>
  </dgm:ptLst>
  <dgm:cxnLst>
    <dgm:cxn modelId="{FD0F7D08-0023-4156-AB2E-2DE4A938D586}" type="presOf" srcId="{AA8EFA52-4601-496B-96A8-06A1A8FC9EC4}" destId="{CC67EDDE-4B41-452A-990B-555BF68E2EAE}" srcOrd="0" destOrd="0" presId="urn:microsoft.com/office/officeart/2005/8/layout/cycle2"/>
    <dgm:cxn modelId="{1551E509-0F13-4D48-AC94-15598FAA0FA6}" srcId="{BCD0EE58-1B4B-4F16-B7B8-CB96B4915A1A}" destId="{A6A95104-0A4F-4CF5-9115-CEF8B72612D3}" srcOrd="2" destOrd="0" parTransId="{32068CF0-BDD8-4056-BF28-9105D433E841}" sibTransId="{E765ABC0-D992-42A8-9F01-5E6BB696CB43}"/>
    <dgm:cxn modelId="{9F4CD020-B874-43AF-AEBF-EEC9070B3592}" type="presOf" srcId="{6B7B3549-42BF-4129-A1CC-2B85697F96FB}" destId="{EE05E397-41AA-4214-875E-194E0D185BC6}" srcOrd="0" destOrd="0" presId="urn:microsoft.com/office/officeart/2005/8/layout/cycle2"/>
    <dgm:cxn modelId="{010CC428-DC35-4779-9301-31F1034D1185}" type="presOf" srcId="{A44EFD16-DCDB-44AB-BBC8-42D721C28797}" destId="{C75A4BE6-D9C1-4DBE-B4AF-551B2D6C0BC7}" srcOrd="0" destOrd="0" presId="urn:microsoft.com/office/officeart/2005/8/layout/cycle2"/>
    <dgm:cxn modelId="{FD985732-AD5A-4D02-96BB-3077F7043434}" srcId="{BCD0EE58-1B4B-4F16-B7B8-CB96B4915A1A}" destId="{A9810BDD-764E-4A67-810A-DE8C12623414}" srcOrd="1" destOrd="0" parTransId="{4900673F-4D2A-4F8F-8991-E61E8FC38A91}" sibTransId="{655F628B-FA33-456D-B446-12AEDF404E1C}"/>
    <dgm:cxn modelId="{F39FB637-8AAC-4981-9A13-593BAB4812F0}" type="presOf" srcId="{E765ABC0-D992-42A8-9F01-5E6BB696CB43}" destId="{618C221D-44BB-470A-88A4-E89962097AA0}" srcOrd="1" destOrd="0" presId="urn:microsoft.com/office/officeart/2005/8/layout/cycle2"/>
    <dgm:cxn modelId="{41417D43-C936-4940-BD76-646DB54E9729}" type="presOf" srcId="{8A54411A-A7CF-4225-984C-96BA2EBED3D6}" destId="{B8527440-3D01-4BC5-BF3E-5D05560A4411}" srcOrd="1" destOrd="0" presId="urn:microsoft.com/office/officeart/2005/8/layout/cycle2"/>
    <dgm:cxn modelId="{F39AE744-0E07-4657-95C2-C83961EBB6A6}" type="presOf" srcId="{8A54411A-A7CF-4225-984C-96BA2EBED3D6}" destId="{D5DA3BAC-8FF9-4D27-B4FC-E9CDFD47F740}" srcOrd="0" destOrd="0" presId="urn:microsoft.com/office/officeart/2005/8/layout/cycle2"/>
    <dgm:cxn modelId="{6204C465-7ED3-4959-B421-A71EFE9165F2}" type="presOf" srcId="{A9810BDD-764E-4A67-810A-DE8C12623414}" destId="{C3F565C3-F78B-49A4-8561-9C125FD7E88C}" srcOrd="0" destOrd="0" presId="urn:microsoft.com/office/officeart/2005/8/layout/cycle2"/>
    <dgm:cxn modelId="{18447278-9523-4F40-9FC5-A4DF156FA46B}" type="presOf" srcId="{655F628B-FA33-456D-B446-12AEDF404E1C}" destId="{07D52657-CAEA-4120-A80C-C2E986B5A72F}" srcOrd="0" destOrd="0" presId="urn:microsoft.com/office/officeart/2005/8/layout/cycle2"/>
    <dgm:cxn modelId="{F2FDEE79-9FD2-417B-9201-7F019CA10454}" srcId="{BCD0EE58-1B4B-4F16-B7B8-CB96B4915A1A}" destId="{A44EFD16-DCDB-44AB-BBC8-42D721C28797}" srcOrd="0" destOrd="0" parTransId="{B19CBE62-58C6-4FC3-A74A-BDCACEC36065}" sibTransId="{996FC37B-A10A-423E-959C-E9E0CDA60194}"/>
    <dgm:cxn modelId="{70E2955A-40F8-41A0-9369-548F4798609D}" type="presOf" srcId="{2BDF4502-A874-4045-8827-6F85C54AAD1E}" destId="{6DF583AF-D7AE-4FEF-AEE4-8143EC9F6A5F}" srcOrd="1" destOrd="0" presId="urn:microsoft.com/office/officeart/2005/8/layout/cycle2"/>
    <dgm:cxn modelId="{59E783A0-58E0-4A57-BFDD-FF1F64AB102B}" type="presOf" srcId="{A6A95104-0A4F-4CF5-9115-CEF8B72612D3}" destId="{86849D10-E3BB-4898-B1DB-D57128FC857B}" srcOrd="0" destOrd="0" presId="urn:microsoft.com/office/officeart/2005/8/layout/cycle2"/>
    <dgm:cxn modelId="{061C85A2-AA93-41F3-B97F-7CA287BDD869}" type="presOf" srcId="{C23C396C-C33A-459C-8350-DD05823B65B9}" destId="{417F9262-F206-4B1D-8907-D6E36E5FF0E5}" srcOrd="0" destOrd="0" presId="urn:microsoft.com/office/officeart/2005/8/layout/cycle2"/>
    <dgm:cxn modelId="{5E7AF9A4-F5E8-4A31-95E4-1832A017D3E2}" type="presOf" srcId="{E765ABC0-D992-42A8-9F01-5E6BB696CB43}" destId="{A10C7A98-F776-450A-B9AC-DB21F1A65669}" srcOrd="0" destOrd="0" presId="urn:microsoft.com/office/officeart/2005/8/layout/cycle2"/>
    <dgm:cxn modelId="{C57422A7-3014-4477-BF4B-9A7113E72BB6}" type="presOf" srcId="{6B7B3549-42BF-4129-A1CC-2B85697F96FB}" destId="{7DD8D7D4-4F4C-4323-8938-C0A6F72DC01A}" srcOrd="1" destOrd="0" presId="urn:microsoft.com/office/officeart/2005/8/layout/cycle2"/>
    <dgm:cxn modelId="{4EFEB4B5-E668-4E2F-B12A-E06CFFC12282}" srcId="{BCD0EE58-1B4B-4F16-B7B8-CB96B4915A1A}" destId="{AA8EFA52-4601-496B-96A8-06A1A8FC9EC4}" srcOrd="3" destOrd="0" parTransId="{531F0AE0-D51F-449A-8B1B-AA4A0A70F48A}" sibTransId="{2BDF4502-A874-4045-8827-6F85C54AAD1E}"/>
    <dgm:cxn modelId="{F7345CBC-7295-4DC7-9D5D-D9A34D74C813}" type="presOf" srcId="{996FC37B-A10A-423E-959C-E9E0CDA60194}" destId="{B6C68655-7F16-4123-BB31-3D516EA3A52E}" srcOrd="1" destOrd="0" presId="urn:microsoft.com/office/officeart/2005/8/layout/cycle2"/>
    <dgm:cxn modelId="{F1F6CEC2-7189-4E7F-9DDE-CA18FFC45033}" type="presOf" srcId="{33FF5986-80B0-474F-8692-204F3C6752DB}" destId="{65AB2C34-3407-4300-B90B-6EC7E48C22DF}" srcOrd="0" destOrd="0" presId="urn:microsoft.com/office/officeart/2005/8/layout/cycle2"/>
    <dgm:cxn modelId="{E3684DD2-3B13-439A-8034-9D3C1136534C}" type="presOf" srcId="{996FC37B-A10A-423E-959C-E9E0CDA60194}" destId="{E9647157-A9B6-42E9-A360-CB7B6BAF36DA}" srcOrd="0" destOrd="0" presId="urn:microsoft.com/office/officeart/2005/8/layout/cycle2"/>
    <dgm:cxn modelId="{53DCA7E1-C912-4D2F-8943-EC71A733BBAD}" type="presOf" srcId="{BCD0EE58-1B4B-4F16-B7B8-CB96B4915A1A}" destId="{B83E061E-CDC5-418B-B4A7-FF1224A2AB07}" srcOrd="0" destOrd="0" presId="urn:microsoft.com/office/officeart/2005/8/layout/cycle2"/>
    <dgm:cxn modelId="{69719DE3-7896-4495-99C4-542F8E36DD32}" type="presOf" srcId="{655F628B-FA33-456D-B446-12AEDF404E1C}" destId="{E1EE8D37-5C32-4A40-B413-EA49E9EF3ADA}" srcOrd="1" destOrd="0" presId="urn:microsoft.com/office/officeart/2005/8/layout/cycle2"/>
    <dgm:cxn modelId="{98D085E4-ACDD-4C01-A8E1-BB3EDD5E3196}" type="presOf" srcId="{2BDF4502-A874-4045-8827-6F85C54AAD1E}" destId="{929C5508-AF72-40D5-9941-3BD642293D4E}" srcOrd="0" destOrd="0" presId="urn:microsoft.com/office/officeart/2005/8/layout/cycle2"/>
    <dgm:cxn modelId="{311B51E6-A21E-41F7-8707-800498F1AE4D}" srcId="{BCD0EE58-1B4B-4F16-B7B8-CB96B4915A1A}" destId="{C23C396C-C33A-459C-8350-DD05823B65B9}" srcOrd="5" destOrd="0" parTransId="{87045E4F-E526-4472-92B4-596767A4CCD2}" sibTransId="{6B7B3549-42BF-4129-A1CC-2B85697F96FB}"/>
    <dgm:cxn modelId="{4F737FF2-275E-4825-A887-EFE2AC0D5FA2}" srcId="{BCD0EE58-1B4B-4F16-B7B8-CB96B4915A1A}" destId="{33FF5986-80B0-474F-8692-204F3C6752DB}" srcOrd="4" destOrd="0" parTransId="{C5DB057F-EC98-4A61-8971-3BF5E6FFA5BA}" sibTransId="{8A54411A-A7CF-4225-984C-96BA2EBED3D6}"/>
    <dgm:cxn modelId="{A51C790F-0A00-439E-9EA5-15A2F1C10479}" type="presParOf" srcId="{B83E061E-CDC5-418B-B4A7-FF1224A2AB07}" destId="{C75A4BE6-D9C1-4DBE-B4AF-551B2D6C0BC7}" srcOrd="0" destOrd="0" presId="urn:microsoft.com/office/officeart/2005/8/layout/cycle2"/>
    <dgm:cxn modelId="{A0C78671-31AA-4810-808E-F0B11BDB931C}" type="presParOf" srcId="{B83E061E-CDC5-418B-B4A7-FF1224A2AB07}" destId="{E9647157-A9B6-42E9-A360-CB7B6BAF36DA}" srcOrd="1" destOrd="0" presId="urn:microsoft.com/office/officeart/2005/8/layout/cycle2"/>
    <dgm:cxn modelId="{A985382A-36D5-44FD-8B73-57ADB2C6B83A}" type="presParOf" srcId="{E9647157-A9B6-42E9-A360-CB7B6BAF36DA}" destId="{B6C68655-7F16-4123-BB31-3D516EA3A52E}" srcOrd="0" destOrd="0" presId="urn:microsoft.com/office/officeart/2005/8/layout/cycle2"/>
    <dgm:cxn modelId="{71B3A929-B3FA-4E52-A40F-F3E515A3C67B}" type="presParOf" srcId="{B83E061E-CDC5-418B-B4A7-FF1224A2AB07}" destId="{C3F565C3-F78B-49A4-8561-9C125FD7E88C}" srcOrd="2" destOrd="0" presId="urn:microsoft.com/office/officeart/2005/8/layout/cycle2"/>
    <dgm:cxn modelId="{0AEDFA5E-7787-4BFE-9109-D83800D5DB80}" type="presParOf" srcId="{B83E061E-CDC5-418B-B4A7-FF1224A2AB07}" destId="{07D52657-CAEA-4120-A80C-C2E986B5A72F}" srcOrd="3" destOrd="0" presId="urn:microsoft.com/office/officeart/2005/8/layout/cycle2"/>
    <dgm:cxn modelId="{38037FEB-2B00-413F-A5C0-8E0D3D5C86C6}" type="presParOf" srcId="{07D52657-CAEA-4120-A80C-C2E986B5A72F}" destId="{E1EE8D37-5C32-4A40-B413-EA49E9EF3ADA}" srcOrd="0" destOrd="0" presId="urn:microsoft.com/office/officeart/2005/8/layout/cycle2"/>
    <dgm:cxn modelId="{FE1E3C4C-D11E-4F99-B8AE-C058CA03CCBF}" type="presParOf" srcId="{B83E061E-CDC5-418B-B4A7-FF1224A2AB07}" destId="{86849D10-E3BB-4898-B1DB-D57128FC857B}" srcOrd="4" destOrd="0" presId="urn:microsoft.com/office/officeart/2005/8/layout/cycle2"/>
    <dgm:cxn modelId="{BAE09CD8-8A01-4847-967A-8F4F65A4D721}" type="presParOf" srcId="{B83E061E-CDC5-418B-B4A7-FF1224A2AB07}" destId="{A10C7A98-F776-450A-B9AC-DB21F1A65669}" srcOrd="5" destOrd="0" presId="urn:microsoft.com/office/officeart/2005/8/layout/cycle2"/>
    <dgm:cxn modelId="{BDB143DA-222D-4E97-96F6-D6D3275429CA}" type="presParOf" srcId="{A10C7A98-F776-450A-B9AC-DB21F1A65669}" destId="{618C221D-44BB-470A-88A4-E89962097AA0}" srcOrd="0" destOrd="0" presId="urn:microsoft.com/office/officeart/2005/8/layout/cycle2"/>
    <dgm:cxn modelId="{C6938F78-744A-4023-9B86-67C82CB568C7}" type="presParOf" srcId="{B83E061E-CDC5-418B-B4A7-FF1224A2AB07}" destId="{CC67EDDE-4B41-452A-990B-555BF68E2EAE}" srcOrd="6" destOrd="0" presId="urn:microsoft.com/office/officeart/2005/8/layout/cycle2"/>
    <dgm:cxn modelId="{58E6C1B4-2980-4C4D-A594-B64959FE72ED}" type="presParOf" srcId="{B83E061E-CDC5-418B-B4A7-FF1224A2AB07}" destId="{929C5508-AF72-40D5-9941-3BD642293D4E}" srcOrd="7" destOrd="0" presId="urn:microsoft.com/office/officeart/2005/8/layout/cycle2"/>
    <dgm:cxn modelId="{DFB4102A-23C9-4001-BF71-8F197CAEBDBC}" type="presParOf" srcId="{929C5508-AF72-40D5-9941-3BD642293D4E}" destId="{6DF583AF-D7AE-4FEF-AEE4-8143EC9F6A5F}" srcOrd="0" destOrd="0" presId="urn:microsoft.com/office/officeart/2005/8/layout/cycle2"/>
    <dgm:cxn modelId="{7B8F48B7-AA97-4569-BC40-C19EDD60542E}" type="presParOf" srcId="{B83E061E-CDC5-418B-B4A7-FF1224A2AB07}" destId="{65AB2C34-3407-4300-B90B-6EC7E48C22DF}" srcOrd="8" destOrd="0" presId="urn:microsoft.com/office/officeart/2005/8/layout/cycle2"/>
    <dgm:cxn modelId="{49324C82-6CEA-4600-BBAA-528F467C8DA8}" type="presParOf" srcId="{B83E061E-CDC5-418B-B4A7-FF1224A2AB07}" destId="{D5DA3BAC-8FF9-4D27-B4FC-E9CDFD47F740}" srcOrd="9" destOrd="0" presId="urn:microsoft.com/office/officeart/2005/8/layout/cycle2"/>
    <dgm:cxn modelId="{6E92F1BB-2E30-4A1F-A5C7-0F46B141B689}" type="presParOf" srcId="{D5DA3BAC-8FF9-4D27-B4FC-E9CDFD47F740}" destId="{B8527440-3D01-4BC5-BF3E-5D05560A4411}" srcOrd="0" destOrd="0" presId="urn:microsoft.com/office/officeart/2005/8/layout/cycle2"/>
    <dgm:cxn modelId="{C193B34D-C02C-42FF-85CF-623136804EA8}" type="presParOf" srcId="{B83E061E-CDC5-418B-B4A7-FF1224A2AB07}" destId="{417F9262-F206-4B1D-8907-D6E36E5FF0E5}" srcOrd="10" destOrd="0" presId="urn:microsoft.com/office/officeart/2005/8/layout/cycle2"/>
    <dgm:cxn modelId="{27884300-3A85-4899-8164-1F69E01519F4}" type="presParOf" srcId="{B83E061E-CDC5-418B-B4A7-FF1224A2AB07}" destId="{EE05E397-41AA-4214-875E-194E0D185BC6}" srcOrd="11" destOrd="0" presId="urn:microsoft.com/office/officeart/2005/8/layout/cycle2"/>
    <dgm:cxn modelId="{CBBACF44-990F-4EDA-82E3-F5D6A06FD1A2}" type="presParOf" srcId="{EE05E397-41AA-4214-875E-194E0D185BC6}" destId="{7DD8D7D4-4F4C-4323-8938-C0A6F72DC01A}"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FBAFE0FA-0DDF-4C67-AA9B-F01B5061D616}" type="doc">
      <dgm:prSet loTypeId="urn:microsoft.com/office/officeart/2005/8/layout/cycle2" loCatId="cycle" qsTypeId="urn:microsoft.com/office/officeart/2005/8/quickstyle/simple1" qsCatId="simple" csTypeId="urn:microsoft.com/office/officeart/2005/8/colors/colorful4" csCatId="colorful" phldr="1"/>
      <dgm:spPr/>
      <dgm:t>
        <a:bodyPr/>
        <a:lstStyle/>
        <a:p>
          <a:endParaRPr lang="es-CO"/>
        </a:p>
      </dgm:t>
    </dgm:pt>
    <dgm:pt modelId="{8BBF0D73-9E1E-40AB-9886-389B3E9ED5FF}">
      <dgm:prSet custT="1"/>
      <dgm:spPr/>
      <dgm:t>
        <a:bodyPr/>
        <a:lstStyle/>
        <a:p>
          <a:r>
            <a:rPr lang="es-CO" sz="1200">
              <a:solidFill>
                <a:schemeClr val="tx1"/>
              </a:solidFill>
              <a:latin typeface="Arial" panose="020B0604020202020204" pitchFamily="34" charset="0"/>
              <a:cs typeface="Arial" panose="020B0604020202020204" pitchFamily="34" charset="0"/>
            </a:rPr>
            <a:t>Plan de Acción Subdirección de Promoción</a:t>
          </a:r>
        </a:p>
      </dgm:t>
      <dgm:extLst>
        <a:ext uri="{E40237B7-FDA0-4F09-8148-C483321AD2D9}">
          <dgm14:cNvPr xmlns:dgm14="http://schemas.microsoft.com/office/drawing/2010/diagram" id="0" name="">
            <a:hlinkClick xmlns:r="http://schemas.openxmlformats.org/officeDocument/2006/relationships" r:id="rId1"/>
          </dgm14:cNvPr>
        </a:ext>
      </dgm:extLst>
    </dgm:pt>
    <dgm:pt modelId="{A5EEA6B4-187F-4C0A-85C3-46AB0767E280}" type="parTrans" cxnId="{941FDB31-7954-4B06-85F2-2F2156EA0DA7}">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C93282A7-FBEF-409F-BB85-4BC34731C5A6}" type="sibTrans" cxnId="{941FDB31-7954-4B06-85F2-2F2156EA0DA7}">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D8435027-3E7E-41CA-9F20-72181F6F06D9}">
      <dgm:prSet custT="1"/>
      <dgm:spPr/>
      <dgm:t>
        <a:bodyPr/>
        <a:lstStyle/>
        <a:p>
          <a:r>
            <a:rPr lang="es-CO" sz="1200">
              <a:solidFill>
                <a:schemeClr val="tx1"/>
              </a:solidFill>
              <a:latin typeface="Arial" panose="020B0604020202020204" pitchFamily="34" charset="0"/>
              <a:cs typeface="Arial" panose="020B0604020202020204" pitchFamily="34" charset="0"/>
            </a:rPr>
            <a:t>Plan de Acción Subdirección de Desarrollo y Tecnología</a:t>
          </a:r>
        </a:p>
      </dgm:t>
      <dgm:extLst>
        <a:ext uri="{E40237B7-FDA0-4F09-8148-C483321AD2D9}">
          <dgm14:cNvPr xmlns:dgm14="http://schemas.microsoft.com/office/drawing/2010/diagram" id="0" name="">
            <a:hlinkClick xmlns:r="http://schemas.openxmlformats.org/officeDocument/2006/relationships" r:id="rId2"/>
          </dgm14:cNvPr>
        </a:ext>
      </dgm:extLst>
    </dgm:pt>
    <dgm:pt modelId="{0E33B470-D216-4C77-A48F-015039D60817}" type="parTrans" cxnId="{96EF3E09-A52B-4474-9B87-53019425C34E}">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43BF6AEA-B6DA-4849-948B-8C13C9805778}" type="sibTrans" cxnId="{96EF3E09-A52B-4474-9B87-53019425C34E}">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9E4EC422-BB39-4EF9-8EB4-040E518D5E34}">
      <dgm:prSet custT="1"/>
      <dgm:spPr/>
      <dgm:t>
        <a:bodyPr/>
        <a:lstStyle/>
        <a:p>
          <a:r>
            <a:rPr lang="es-CO" sz="1200">
              <a:solidFill>
                <a:schemeClr val="tx1"/>
              </a:solidFill>
              <a:latin typeface="Arial" panose="020B0604020202020204" pitchFamily="34" charset="0"/>
              <a:cs typeface="Arial" panose="020B0604020202020204" pitchFamily="34" charset="0"/>
            </a:rPr>
            <a:t>Plan de Acción Secretaría General</a:t>
          </a:r>
        </a:p>
      </dgm:t>
      <dgm:extLst>
        <a:ext uri="{E40237B7-FDA0-4F09-8148-C483321AD2D9}">
          <dgm14:cNvPr xmlns:dgm14="http://schemas.microsoft.com/office/drawing/2010/diagram" id="0" name="">
            <a:hlinkClick xmlns:r="http://schemas.openxmlformats.org/officeDocument/2006/relationships" r:id="rId3"/>
          </dgm14:cNvPr>
        </a:ext>
      </dgm:extLst>
    </dgm:pt>
    <dgm:pt modelId="{018E252B-9C7D-4DD0-86F8-9AACDFA2DC8A}" type="parTrans" cxnId="{D0E77B40-FF3A-4848-94E0-86F663E9DEFE}">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7EE1AA0D-CE37-4F31-B959-8800E17A55FC}" type="sibTrans" cxnId="{D0E77B40-FF3A-4848-94E0-86F663E9DEFE}">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285F1DCE-615C-4616-B92E-5445D438A72E}">
      <dgm:prSet custT="1"/>
      <dgm:spPr/>
      <dgm:t>
        <a:bodyPr/>
        <a:lstStyle/>
        <a:p>
          <a:r>
            <a:rPr lang="es-CO" sz="1200">
              <a:solidFill>
                <a:schemeClr val="tx1"/>
              </a:solidFill>
              <a:latin typeface="Arial" panose="020B0604020202020204" pitchFamily="34" charset="0"/>
              <a:cs typeface="Arial" panose="020B0604020202020204" pitchFamily="34" charset="0"/>
            </a:rPr>
            <a:t>Plan de Acción Dirección General</a:t>
          </a:r>
        </a:p>
      </dgm:t>
      <dgm:extLst>
        <a:ext uri="{E40237B7-FDA0-4F09-8148-C483321AD2D9}">
          <dgm14:cNvPr xmlns:dgm14="http://schemas.microsoft.com/office/drawing/2010/diagram" id="0" name="">
            <a:hlinkClick xmlns:r="http://schemas.openxmlformats.org/officeDocument/2006/relationships" r:id="rId4"/>
          </dgm14:cNvPr>
        </a:ext>
      </dgm:extLst>
    </dgm:pt>
    <dgm:pt modelId="{6071847E-8AF8-46BA-9C29-E8326E6A2C51}" type="parTrans" cxnId="{123439E7-B691-4DBB-B7B0-4EEA9B57AC91}">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3E7FB878-5A8F-4900-8377-1BDE64334932}" type="sibTrans" cxnId="{123439E7-B691-4DBB-B7B0-4EEA9B57AC91}">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A3B0630F-3890-44C4-B0EA-D0ECEB44B9E1}">
      <dgm:prSet custT="1"/>
      <dgm:spPr/>
      <dgm:t>
        <a:bodyPr/>
        <a:lstStyle/>
        <a:p>
          <a:r>
            <a:rPr lang="es-CO" sz="1200">
              <a:solidFill>
                <a:schemeClr val="tx1"/>
              </a:solidFill>
              <a:latin typeface="Arial" panose="020B0604020202020204" pitchFamily="34" charset="0"/>
              <a:cs typeface="Arial" panose="020B0604020202020204" pitchFamily="34" charset="0"/>
            </a:rPr>
            <a:t>Plan de Acción Subdirección de Promoción</a:t>
          </a:r>
        </a:p>
      </dgm:t>
      <dgm:extLst>
        <a:ext uri="{E40237B7-FDA0-4F09-8148-C483321AD2D9}">
          <dgm14:cNvPr xmlns:dgm14="http://schemas.microsoft.com/office/drawing/2010/diagram" id="0" name="">
            <a:hlinkClick xmlns:r="http://schemas.openxmlformats.org/officeDocument/2006/relationships" r:id="rId1"/>
          </dgm14:cNvPr>
        </a:ext>
      </dgm:extLst>
    </dgm:pt>
    <dgm:pt modelId="{AA75C11D-94DD-4927-8DCA-0CE55EF73B15}" type="parTrans" cxnId="{51631DD3-CB3A-446F-A1B3-2037DCBFD0DD}">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5A8CC95E-5834-448D-9E84-6EC45CAEB7E6}" type="sibTrans" cxnId="{51631DD3-CB3A-446F-A1B3-2037DCBFD0DD}">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AB6C020C-7FAD-43BB-A645-81BD476BBD54}">
      <dgm:prSet custT="1"/>
      <dgm:spPr/>
      <dgm:t>
        <a:bodyPr/>
        <a:lstStyle/>
        <a:p>
          <a:r>
            <a:rPr lang="es-CO" sz="1200">
              <a:solidFill>
                <a:schemeClr val="tx1"/>
              </a:solidFill>
              <a:latin typeface="Arial" panose="020B0604020202020204" pitchFamily="34" charset="0"/>
              <a:cs typeface="Arial" panose="020B0604020202020204" pitchFamily="34" charset="0"/>
            </a:rPr>
            <a:t>Plan de Acción Subdirección de Administración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D3EF023E-2FD3-446C-A12B-2D41E0B99F8F}" type="parTrans" cxnId="{BFBD4764-AA77-4451-B71D-D0A6F21526C0}">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1584D116-A557-4B62-B51D-051F61C2C576}" type="sibTrans" cxnId="{BFBD4764-AA77-4451-B71D-D0A6F21526C0}">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FAECDD30-9C74-410F-BE0D-5CF439011B65}" type="pres">
      <dgm:prSet presAssocID="{FBAFE0FA-0DDF-4C67-AA9B-F01B5061D616}" presName="cycle" presStyleCnt="0">
        <dgm:presLayoutVars>
          <dgm:dir/>
          <dgm:resizeHandles val="exact"/>
        </dgm:presLayoutVars>
      </dgm:prSet>
      <dgm:spPr/>
    </dgm:pt>
    <dgm:pt modelId="{2D16A869-81EC-4A81-8447-C3224F32B249}" type="pres">
      <dgm:prSet presAssocID="{8BBF0D73-9E1E-40AB-9886-389B3E9ED5FF}" presName="node" presStyleLbl="node1" presStyleIdx="0" presStyleCnt="6">
        <dgm:presLayoutVars>
          <dgm:bulletEnabled val="1"/>
        </dgm:presLayoutVars>
      </dgm:prSet>
      <dgm:spPr/>
    </dgm:pt>
    <dgm:pt modelId="{66B25D3A-DFED-451A-83EE-EA5E3EE72BAE}" type="pres">
      <dgm:prSet presAssocID="{C93282A7-FBEF-409F-BB85-4BC34731C5A6}" presName="sibTrans" presStyleLbl="sibTrans2D1" presStyleIdx="0" presStyleCnt="6" custLinFactNeighborY="0"/>
      <dgm:spPr/>
    </dgm:pt>
    <dgm:pt modelId="{B62583B2-F2F0-43F3-8E98-C03B56E46DCF}" type="pres">
      <dgm:prSet presAssocID="{C93282A7-FBEF-409F-BB85-4BC34731C5A6}" presName="connectorText" presStyleLbl="sibTrans2D1" presStyleIdx="0" presStyleCnt="6"/>
      <dgm:spPr/>
    </dgm:pt>
    <dgm:pt modelId="{7A1B17BD-05E0-4B62-B425-1E8881B1A1CB}" type="pres">
      <dgm:prSet presAssocID="{D8435027-3E7E-41CA-9F20-72181F6F06D9}" presName="node" presStyleLbl="node1" presStyleIdx="1" presStyleCnt="6">
        <dgm:presLayoutVars>
          <dgm:bulletEnabled val="1"/>
        </dgm:presLayoutVars>
      </dgm:prSet>
      <dgm:spPr/>
    </dgm:pt>
    <dgm:pt modelId="{DFE1BE6A-0578-4BBE-A700-4B06B16468AD}" type="pres">
      <dgm:prSet presAssocID="{43BF6AEA-B6DA-4849-948B-8C13C9805778}" presName="sibTrans" presStyleLbl="sibTrans2D1" presStyleIdx="1" presStyleCnt="6" custLinFactNeighborY="0"/>
      <dgm:spPr/>
    </dgm:pt>
    <dgm:pt modelId="{6BC46BCC-2A36-40B3-8703-CAD2DFFFE3A2}" type="pres">
      <dgm:prSet presAssocID="{43BF6AEA-B6DA-4849-948B-8C13C9805778}" presName="connectorText" presStyleLbl="sibTrans2D1" presStyleIdx="1" presStyleCnt="6"/>
      <dgm:spPr/>
    </dgm:pt>
    <dgm:pt modelId="{944B9558-1A2D-43CF-95F0-2D5E2B3ACA51}" type="pres">
      <dgm:prSet presAssocID="{9E4EC422-BB39-4EF9-8EB4-040E518D5E34}" presName="node" presStyleLbl="node1" presStyleIdx="2" presStyleCnt="6">
        <dgm:presLayoutVars>
          <dgm:bulletEnabled val="1"/>
        </dgm:presLayoutVars>
      </dgm:prSet>
      <dgm:spPr/>
    </dgm:pt>
    <dgm:pt modelId="{4CC29491-4E1A-4212-95A4-4944C413F5A0}" type="pres">
      <dgm:prSet presAssocID="{7EE1AA0D-CE37-4F31-B959-8800E17A55FC}" presName="sibTrans" presStyleLbl="sibTrans2D1" presStyleIdx="2" presStyleCnt="6" custLinFactNeighborY="0"/>
      <dgm:spPr/>
    </dgm:pt>
    <dgm:pt modelId="{F556B759-5259-407A-9B0B-2B6DE571C7AD}" type="pres">
      <dgm:prSet presAssocID="{7EE1AA0D-CE37-4F31-B959-8800E17A55FC}" presName="connectorText" presStyleLbl="sibTrans2D1" presStyleIdx="2" presStyleCnt="6"/>
      <dgm:spPr/>
    </dgm:pt>
    <dgm:pt modelId="{F3CF5002-6045-4907-B741-B633679DD2EE}" type="pres">
      <dgm:prSet presAssocID="{285F1DCE-615C-4616-B92E-5445D438A72E}" presName="node" presStyleLbl="node1" presStyleIdx="3" presStyleCnt="6">
        <dgm:presLayoutVars>
          <dgm:bulletEnabled val="1"/>
        </dgm:presLayoutVars>
      </dgm:prSet>
      <dgm:spPr/>
    </dgm:pt>
    <dgm:pt modelId="{E39A45A4-072F-46E4-B62D-6FAC59ED5C17}" type="pres">
      <dgm:prSet presAssocID="{3E7FB878-5A8F-4900-8377-1BDE64334932}" presName="sibTrans" presStyleLbl="sibTrans2D1" presStyleIdx="3" presStyleCnt="6" custLinFactNeighborY="0"/>
      <dgm:spPr/>
    </dgm:pt>
    <dgm:pt modelId="{CDEB3F96-2178-4222-83BD-C4C41DEEA5BA}" type="pres">
      <dgm:prSet presAssocID="{3E7FB878-5A8F-4900-8377-1BDE64334932}" presName="connectorText" presStyleLbl="sibTrans2D1" presStyleIdx="3" presStyleCnt="6"/>
      <dgm:spPr/>
    </dgm:pt>
    <dgm:pt modelId="{464CAB34-F842-45F9-BE0A-010CA6602EBC}" type="pres">
      <dgm:prSet presAssocID="{A3B0630F-3890-44C4-B0EA-D0ECEB44B9E1}" presName="node" presStyleLbl="node1" presStyleIdx="4" presStyleCnt="6">
        <dgm:presLayoutVars>
          <dgm:bulletEnabled val="1"/>
        </dgm:presLayoutVars>
      </dgm:prSet>
      <dgm:spPr/>
    </dgm:pt>
    <dgm:pt modelId="{A037EBD8-376A-4D40-B15C-F2AE5B277B7A}" type="pres">
      <dgm:prSet presAssocID="{5A8CC95E-5834-448D-9E84-6EC45CAEB7E6}" presName="sibTrans" presStyleLbl="sibTrans2D1" presStyleIdx="4" presStyleCnt="6" custLinFactNeighborY="0"/>
      <dgm:spPr/>
    </dgm:pt>
    <dgm:pt modelId="{143CFB1E-62FD-46AC-80D5-98AD329064BB}" type="pres">
      <dgm:prSet presAssocID="{5A8CC95E-5834-448D-9E84-6EC45CAEB7E6}" presName="connectorText" presStyleLbl="sibTrans2D1" presStyleIdx="4" presStyleCnt="6"/>
      <dgm:spPr/>
    </dgm:pt>
    <dgm:pt modelId="{10831F4F-6325-4FFE-A830-4DAF54F81636}" type="pres">
      <dgm:prSet presAssocID="{AB6C020C-7FAD-43BB-A645-81BD476BBD54}" presName="node" presStyleLbl="node1" presStyleIdx="5" presStyleCnt="6">
        <dgm:presLayoutVars>
          <dgm:bulletEnabled val="1"/>
        </dgm:presLayoutVars>
      </dgm:prSet>
      <dgm:spPr/>
    </dgm:pt>
    <dgm:pt modelId="{82E59954-867F-4497-8BB1-28DF2D1BEF68}" type="pres">
      <dgm:prSet presAssocID="{1584D116-A557-4B62-B51D-051F61C2C576}" presName="sibTrans" presStyleLbl="sibTrans2D1" presStyleIdx="5" presStyleCnt="6" custLinFactNeighborY="0"/>
      <dgm:spPr/>
    </dgm:pt>
    <dgm:pt modelId="{B6E728DA-994A-4E57-9C67-3A42E8671FAD}" type="pres">
      <dgm:prSet presAssocID="{1584D116-A557-4B62-B51D-051F61C2C576}" presName="connectorText" presStyleLbl="sibTrans2D1" presStyleIdx="5" presStyleCnt="6"/>
      <dgm:spPr/>
    </dgm:pt>
  </dgm:ptLst>
  <dgm:cxnLst>
    <dgm:cxn modelId="{96EF3E09-A52B-4474-9B87-53019425C34E}" srcId="{FBAFE0FA-0DDF-4C67-AA9B-F01B5061D616}" destId="{D8435027-3E7E-41CA-9F20-72181F6F06D9}" srcOrd="1" destOrd="0" parTransId="{0E33B470-D216-4C77-A48F-015039D60817}" sibTransId="{43BF6AEA-B6DA-4849-948B-8C13C9805778}"/>
    <dgm:cxn modelId="{6B34170F-EA43-4CB6-9EDB-FAB2278FADC5}" type="presOf" srcId="{5A8CC95E-5834-448D-9E84-6EC45CAEB7E6}" destId="{A037EBD8-376A-4D40-B15C-F2AE5B277B7A}" srcOrd="0" destOrd="0" presId="urn:microsoft.com/office/officeart/2005/8/layout/cycle2"/>
    <dgm:cxn modelId="{D585AB11-0C0A-4D86-B876-14361D456F81}" type="presOf" srcId="{C93282A7-FBEF-409F-BB85-4BC34731C5A6}" destId="{B62583B2-F2F0-43F3-8E98-C03B56E46DCF}" srcOrd="1" destOrd="0" presId="urn:microsoft.com/office/officeart/2005/8/layout/cycle2"/>
    <dgm:cxn modelId="{8CFEF61F-798F-4D1F-9D74-0DED92338EBE}" type="presOf" srcId="{43BF6AEA-B6DA-4849-948B-8C13C9805778}" destId="{6BC46BCC-2A36-40B3-8703-CAD2DFFFE3A2}" srcOrd="1" destOrd="0" presId="urn:microsoft.com/office/officeart/2005/8/layout/cycle2"/>
    <dgm:cxn modelId="{3894702B-EEF8-429E-8952-B09A89F9228E}" type="presOf" srcId="{1584D116-A557-4B62-B51D-051F61C2C576}" destId="{82E59954-867F-4497-8BB1-28DF2D1BEF68}" srcOrd="0" destOrd="0" presId="urn:microsoft.com/office/officeart/2005/8/layout/cycle2"/>
    <dgm:cxn modelId="{941FDB31-7954-4B06-85F2-2F2156EA0DA7}" srcId="{FBAFE0FA-0DDF-4C67-AA9B-F01B5061D616}" destId="{8BBF0D73-9E1E-40AB-9886-389B3E9ED5FF}" srcOrd="0" destOrd="0" parTransId="{A5EEA6B4-187F-4C0A-85C3-46AB0767E280}" sibTransId="{C93282A7-FBEF-409F-BB85-4BC34731C5A6}"/>
    <dgm:cxn modelId="{49911437-4198-4F4F-A37B-47CF42E08D6D}" type="presOf" srcId="{A3B0630F-3890-44C4-B0EA-D0ECEB44B9E1}" destId="{464CAB34-F842-45F9-BE0A-010CA6602EBC}" srcOrd="0" destOrd="0" presId="urn:microsoft.com/office/officeart/2005/8/layout/cycle2"/>
    <dgm:cxn modelId="{02F3CD37-EDD2-406B-BC0D-F44CD4D371D9}" type="presOf" srcId="{7EE1AA0D-CE37-4F31-B959-8800E17A55FC}" destId="{F556B759-5259-407A-9B0B-2B6DE571C7AD}" srcOrd="1" destOrd="0" presId="urn:microsoft.com/office/officeart/2005/8/layout/cycle2"/>
    <dgm:cxn modelId="{D0E77B40-FF3A-4848-94E0-86F663E9DEFE}" srcId="{FBAFE0FA-0DDF-4C67-AA9B-F01B5061D616}" destId="{9E4EC422-BB39-4EF9-8EB4-040E518D5E34}" srcOrd="2" destOrd="0" parTransId="{018E252B-9C7D-4DD0-86F8-9AACDFA2DC8A}" sibTransId="{7EE1AA0D-CE37-4F31-B959-8800E17A55FC}"/>
    <dgm:cxn modelId="{448C565E-7AC5-48BF-BB4C-2B7319872DD4}" type="presOf" srcId="{AB6C020C-7FAD-43BB-A645-81BD476BBD54}" destId="{10831F4F-6325-4FFE-A830-4DAF54F81636}" srcOrd="0" destOrd="0" presId="urn:microsoft.com/office/officeart/2005/8/layout/cycle2"/>
    <dgm:cxn modelId="{4CD2F642-4296-48E6-B46B-4AD616B7FA0F}" type="presOf" srcId="{C93282A7-FBEF-409F-BB85-4BC34731C5A6}" destId="{66B25D3A-DFED-451A-83EE-EA5E3EE72BAE}" srcOrd="0" destOrd="0" presId="urn:microsoft.com/office/officeart/2005/8/layout/cycle2"/>
    <dgm:cxn modelId="{BFBD4764-AA77-4451-B71D-D0A6F21526C0}" srcId="{FBAFE0FA-0DDF-4C67-AA9B-F01B5061D616}" destId="{AB6C020C-7FAD-43BB-A645-81BD476BBD54}" srcOrd="5" destOrd="0" parTransId="{D3EF023E-2FD3-446C-A12B-2D41E0B99F8F}" sibTransId="{1584D116-A557-4B62-B51D-051F61C2C576}"/>
    <dgm:cxn modelId="{FC250847-9D5C-431F-BD1E-E1422FF39784}" type="presOf" srcId="{5A8CC95E-5834-448D-9E84-6EC45CAEB7E6}" destId="{143CFB1E-62FD-46AC-80D5-98AD329064BB}" srcOrd="1" destOrd="0" presId="urn:microsoft.com/office/officeart/2005/8/layout/cycle2"/>
    <dgm:cxn modelId="{14767A4E-50C5-409D-A7D3-CD553EEF8026}" type="presOf" srcId="{285F1DCE-615C-4616-B92E-5445D438A72E}" destId="{F3CF5002-6045-4907-B741-B633679DD2EE}" srcOrd="0" destOrd="0" presId="urn:microsoft.com/office/officeart/2005/8/layout/cycle2"/>
    <dgm:cxn modelId="{23D52179-BC21-4C72-A952-62DCA92F0156}" type="presOf" srcId="{8BBF0D73-9E1E-40AB-9886-389B3E9ED5FF}" destId="{2D16A869-81EC-4A81-8447-C3224F32B249}" srcOrd="0" destOrd="0" presId="urn:microsoft.com/office/officeart/2005/8/layout/cycle2"/>
    <dgm:cxn modelId="{D7782C80-C1E7-4621-BBC7-2F0E91BDC15F}" type="presOf" srcId="{9E4EC422-BB39-4EF9-8EB4-040E518D5E34}" destId="{944B9558-1A2D-43CF-95F0-2D5E2B3ACA51}" srcOrd="0" destOrd="0" presId="urn:microsoft.com/office/officeart/2005/8/layout/cycle2"/>
    <dgm:cxn modelId="{D62296AA-2AAD-4D52-90F8-589D09397979}" type="presOf" srcId="{FBAFE0FA-0DDF-4C67-AA9B-F01B5061D616}" destId="{FAECDD30-9C74-410F-BE0D-5CF439011B65}" srcOrd="0" destOrd="0" presId="urn:microsoft.com/office/officeart/2005/8/layout/cycle2"/>
    <dgm:cxn modelId="{0BD3E1B0-FA41-424B-85EA-29B87D20C5B2}" type="presOf" srcId="{D8435027-3E7E-41CA-9F20-72181F6F06D9}" destId="{7A1B17BD-05E0-4B62-B425-1E8881B1A1CB}" srcOrd="0" destOrd="0" presId="urn:microsoft.com/office/officeart/2005/8/layout/cycle2"/>
    <dgm:cxn modelId="{E3FDA2BF-BC30-4DB4-AE68-74E059F68A86}" type="presOf" srcId="{3E7FB878-5A8F-4900-8377-1BDE64334932}" destId="{CDEB3F96-2178-4222-83BD-C4C41DEEA5BA}" srcOrd="1" destOrd="0" presId="urn:microsoft.com/office/officeart/2005/8/layout/cycle2"/>
    <dgm:cxn modelId="{77FF03C6-A480-4E06-B38C-E35ECC60062A}" type="presOf" srcId="{3E7FB878-5A8F-4900-8377-1BDE64334932}" destId="{E39A45A4-072F-46E4-B62D-6FAC59ED5C17}" srcOrd="0" destOrd="0" presId="urn:microsoft.com/office/officeart/2005/8/layout/cycle2"/>
    <dgm:cxn modelId="{81AB05CD-43DC-40CD-A221-83B0A395235E}" type="presOf" srcId="{1584D116-A557-4B62-B51D-051F61C2C576}" destId="{B6E728DA-994A-4E57-9C67-3A42E8671FAD}" srcOrd="1" destOrd="0" presId="urn:microsoft.com/office/officeart/2005/8/layout/cycle2"/>
    <dgm:cxn modelId="{51631DD3-CB3A-446F-A1B3-2037DCBFD0DD}" srcId="{FBAFE0FA-0DDF-4C67-AA9B-F01B5061D616}" destId="{A3B0630F-3890-44C4-B0EA-D0ECEB44B9E1}" srcOrd="4" destOrd="0" parTransId="{AA75C11D-94DD-4927-8DCA-0CE55EF73B15}" sibTransId="{5A8CC95E-5834-448D-9E84-6EC45CAEB7E6}"/>
    <dgm:cxn modelId="{123439E7-B691-4DBB-B7B0-4EEA9B57AC91}" srcId="{FBAFE0FA-0DDF-4C67-AA9B-F01B5061D616}" destId="{285F1DCE-615C-4616-B92E-5445D438A72E}" srcOrd="3" destOrd="0" parTransId="{6071847E-8AF8-46BA-9C29-E8326E6A2C51}" sibTransId="{3E7FB878-5A8F-4900-8377-1BDE64334932}"/>
    <dgm:cxn modelId="{405976F6-E628-4DC8-A38B-59C66F2202B6}" type="presOf" srcId="{7EE1AA0D-CE37-4F31-B959-8800E17A55FC}" destId="{4CC29491-4E1A-4212-95A4-4944C413F5A0}" srcOrd="0" destOrd="0" presId="urn:microsoft.com/office/officeart/2005/8/layout/cycle2"/>
    <dgm:cxn modelId="{CA5CD9FE-AA14-4FB7-959B-7BEFFCF5324A}" type="presOf" srcId="{43BF6AEA-B6DA-4849-948B-8C13C9805778}" destId="{DFE1BE6A-0578-4BBE-A700-4B06B16468AD}" srcOrd="0" destOrd="0" presId="urn:microsoft.com/office/officeart/2005/8/layout/cycle2"/>
    <dgm:cxn modelId="{08E48D91-7111-4D20-9652-E69ED3866A37}" type="presParOf" srcId="{FAECDD30-9C74-410F-BE0D-5CF439011B65}" destId="{2D16A869-81EC-4A81-8447-C3224F32B249}" srcOrd="0" destOrd="0" presId="urn:microsoft.com/office/officeart/2005/8/layout/cycle2"/>
    <dgm:cxn modelId="{AF5BBF97-90C5-4D94-A5A6-AA381A7AEAD2}" type="presParOf" srcId="{FAECDD30-9C74-410F-BE0D-5CF439011B65}" destId="{66B25D3A-DFED-451A-83EE-EA5E3EE72BAE}" srcOrd="1" destOrd="0" presId="urn:microsoft.com/office/officeart/2005/8/layout/cycle2"/>
    <dgm:cxn modelId="{9714D603-0FF3-475A-9C67-1106CB044EF0}" type="presParOf" srcId="{66B25D3A-DFED-451A-83EE-EA5E3EE72BAE}" destId="{B62583B2-F2F0-43F3-8E98-C03B56E46DCF}" srcOrd="0" destOrd="0" presId="urn:microsoft.com/office/officeart/2005/8/layout/cycle2"/>
    <dgm:cxn modelId="{6D3194DB-8C47-443B-AC96-0F5DEA687323}" type="presParOf" srcId="{FAECDD30-9C74-410F-BE0D-5CF439011B65}" destId="{7A1B17BD-05E0-4B62-B425-1E8881B1A1CB}" srcOrd="2" destOrd="0" presId="urn:microsoft.com/office/officeart/2005/8/layout/cycle2"/>
    <dgm:cxn modelId="{EF7AB4D0-2E24-4665-8D04-2DBEC1D4D677}" type="presParOf" srcId="{FAECDD30-9C74-410F-BE0D-5CF439011B65}" destId="{DFE1BE6A-0578-4BBE-A700-4B06B16468AD}" srcOrd="3" destOrd="0" presId="urn:microsoft.com/office/officeart/2005/8/layout/cycle2"/>
    <dgm:cxn modelId="{0477F495-42C0-4BC7-8650-F5267B364F3C}" type="presParOf" srcId="{DFE1BE6A-0578-4BBE-A700-4B06B16468AD}" destId="{6BC46BCC-2A36-40B3-8703-CAD2DFFFE3A2}" srcOrd="0" destOrd="0" presId="urn:microsoft.com/office/officeart/2005/8/layout/cycle2"/>
    <dgm:cxn modelId="{8583E13E-9357-4A12-AB81-0D95D37D655F}" type="presParOf" srcId="{FAECDD30-9C74-410F-BE0D-5CF439011B65}" destId="{944B9558-1A2D-43CF-95F0-2D5E2B3ACA51}" srcOrd="4" destOrd="0" presId="urn:microsoft.com/office/officeart/2005/8/layout/cycle2"/>
    <dgm:cxn modelId="{4D95C294-9339-4691-9F98-69E53365D909}" type="presParOf" srcId="{FAECDD30-9C74-410F-BE0D-5CF439011B65}" destId="{4CC29491-4E1A-4212-95A4-4944C413F5A0}" srcOrd="5" destOrd="0" presId="urn:microsoft.com/office/officeart/2005/8/layout/cycle2"/>
    <dgm:cxn modelId="{94F16E8F-414A-4A47-AFC3-71EE1A421CDC}" type="presParOf" srcId="{4CC29491-4E1A-4212-95A4-4944C413F5A0}" destId="{F556B759-5259-407A-9B0B-2B6DE571C7AD}" srcOrd="0" destOrd="0" presId="urn:microsoft.com/office/officeart/2005/8/layout/cycle2"/>
    <dgm:cxn modelId="{BB5D9091-F3B1-46CF-998A-FB7AC657EF3E}" type="presParOf" srcId="{FAECDD30-9C74-410F-BE0D-5CF439011B65}" destId="{F3CF5002-6045-4907-B741-B633679DD2EE}" srcOrd="6" destOrd="0" presId="urn:microsoft.com/office/officeart/2005/8/layout/cycle2"/>
    <dgm:cxn modelId="{05A9AE14-04D3-4AE4-9770-51C7E92C3476}" type="presParOf" srcId="{FAECDD30-9C74-410F-BE0D-5CF439011B65}" destId="{E39A45A4-072F-46E4-B62D-6FAC59ED5C17}" srcOrd="7" destOrd="0" presId="urn:microsoft.com/office/officeart/2005/8/layout/cycle2"/>
    <dgm:cxn modelId="{AE7B16F3-EAC5-48D2-A494-9D36182A60EE}" type="presParOf" srcId="{E39A45A4-072F-46E4-B62D-6FAC59ED5C17}" destId="{CDEB3F96-2178-4222-83BD-C4C41DEEA5BA}" srcOrd="0" destOrd="0" presId="urn:microsoft.com/office/officeart/2005/8/layout/cycle2"/>
    <dgm:cxn modelId="{29A44C28-5324-4098-82F2-0FD8652BD7C8}" type="presParOf" srcId="{FAECDD30-9C74-410F-BE0D-5CF439011B65}" destId="{464CAB34-F842-45F9-BE0A-010CA6602EBC}" srcOrd="8" destOrd="0" presId="urn:microsoft.com/office/officeart/2005/8/layout/cycle2"/>
    <dgm:cxn modelId="{28B617BC-7BCC-405F-9551-21AC9CD08CD4}" type="presParOf" srcId="{FAECDD30-9C74-410F-BE0D-5CF439011B65}" destId="{A037EBD8-376A-4D40-B15C-F2AE5B277B7A}" srcOrd="9" destOrd="0" presId="urn:microsoft.com/office/officeart/2005/8/layout/cycle2"/>
    <dgm:cxn modelId="{86353E57-694F-4365-A51E-1F3DC31E5313}" type="presParOf" srcId="{A037EBD8-376A-4D40-B15C-F2AE5B277B7A}" destId="{143CFB1E-62FD-46AC-80D5-98AD329064BB}" srcOrd="0" destOrd="0" presId="urn:microsoft.com/office/officeart/2005/8/layout/cycle2"/>
    <dgm:cxn modelId="{39B2EBFF-FF6E-4A24-8414-895FDAC68431}" type="presParOf" srcId="{FAECDD30-9C74-410F-BE0D-5CF439011B65}" destId="{10831F4F-6325-4FFE-A830-4DAF54F81636}" srcOrd="10" destOrd="0" presId="urn:microsoft.com/office/officeart/2005/8/layout/cycle2"/>
    <dgm:cxn modelId="{184F6DA8-7FA8-443C-8F81-37B188928583}" type="presParOf" srcId="{FAECDD30-9C74-410F-BE0D-5CF439011B65}" destId="{82E59954-867F-4497-8BB1-28DF2D1BEF68}" srcOrd="11" destOrd="0" presId="urn:microsoft.com/office/officeart/2005/8/layout/cycle2"/>
    <dgm:cxn modelId="{A6F43403-CD58-443D-95D5-E54E9F9CC2CC}" type="presParOf" srcId="{82E59954-867F-4497-8BB1-28DF2D1BEF68}" destId="{B6E728DA-994A-4E57-9C67-3A42E8671FAD}"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53E6669-0586-4769-9402-B80A22B1AFAE}">
      <dsp:nvSpPr>
        <dsp:cNvPr id="0" name=""/>
        <dsp:cNvSpPr/>
      </dsp:nvSpPr>
      <dsp:spPr>
        <a:xfrm>
          <a:off x="3828572" y="-240288"/>
          <a:ext cx="1285771" cy="1087754"/>
        </a:xfrm>
        <a:prstGeom prst="ellipse">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PLAN ESTRATÉGICO INSTITUCIONAL</a:t>
          </a:r>
        </a:p>
      </dsp:txBody>
      <dsp:txXfrm>
        <a:off x="4016869" y="-80990"/>
        <a:ext cx="909177" cy="769158"/>
      </dsp:txXfrm>
    </dsp:sp>
    <dsp:sp modelId="{04654E8E-D1B6-4F6A-A088-1CC3BCE468A4}">
      <dsp:nvSpPr>
        <dsp:cNvPr id="0" name=""/>
        <dsp:cNvSpPr/>
      </dsp:nvSpPr>
      <dsp:spPr>
        <a:xfrm rot="11435294">
          <a:off x="8842829" y="93621"/>
          <a:ext cx="200175" cy="202271"/>
        </a:xfrm>
        <a:prstGeom prst="rightArrow">
          <a:avLst>
            <a:gd name="adj1" fmla="val 60000"/>
            <a:gd name="adj2" fmla="val 50000"/>
          </a:avLst>
        </a:prstGeom>
        <a:solidFill>
          <a:schemeClr val="accent2">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2370" y="139592"/>
        <a:ext cx="140123" cy="121363"/>
      </dsp:txXfrm>
    </dsp:sp>
    <dsp:sp modelId="{509E1CDC-2706-4B0C-A6CD-362E945A4095}">
      <dsp:nvSpPr>
        <dsp:cNvPr id="0" name=""/>
        <dsp:cNvSpPr/>
      </dsp:nvSpPr>
      <dsp:spPr>
        <a:xfrm>
          <a:off x="4712802" y="-74997"/>
          <a:ext cx="1285771" cy="1087754"/>
        </a:xfrm>
        <a:prstGeom prst="ellipse">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 Pinar</a:t>
          </a:r>
        </a:p>
      </dsp:txBody>
      <dsp:txXfrm>
        <a:off x="4901099" y="84301"/>
        <a:ext cx="909177" cy="769158"/>
      </dsp:txXfrm>
    </dsp:sp>
    <dsp:sp modelId="{CC68765D-E889-459D-A9E5-54D987272FF2}">
      <dsp:nvSpPr>
        <dsp:cNvPr id="0" name=""/>
        <dsp:cNvSpPr/>
      </dsp:nvSpPr>
      <dsp:spPr>
        <a:xfrm rot="12705882">
          <a:off x="5657169" y="607052"/>
          <a:ext cx="170028" cy="202271"/>
        </a:xfrm>
        <a:prstGeom prst="rightArrow">
          <a:avLst>
            <a:gd name="adj1" fmla="val 60000"/>
            <a:gd name="adj2" fmla="val 50000"/>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p>
      </dsp:txBody>
      <dsp:txXfrm rot="10800000">
        <a:off x="5704357" y="660932"/>
        <a:ext cx="119020" cy="121363"/>
      </dsp:txXfrm>
    </dsp:sp>
    <dsp:sp modelId="{8A046F08-5D81-4365-9094-BA29122EDAEC}">
      <dsp:nvSpPr>
        <dsp:cNvPr id="0" name=""/>
        <dsp:cNvSpPr/>
      </dsp:nvSpPr>
      <dsp:spPr>
        <a:xfrm>
          <a:off x="5477611" y="398552"/>
          <a:ext cx="1285771" cy="1087754"/>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2. Plan Anual de Adquisiciones</a:t>
          </a:r>
        </a:p>
      </dsp:txBody>
      <dsp:txXfrm>
        <a:off x="5665908" y="557850"/>
        <a:ext cx="909177" cy="769158"/>
      </dsp:txXfrm>
    </dsp:sp>
    <dsp:sp modelId="{0FA5601E-2B64-4106-8A07-1A33DA2B5F34}">
      <dsp:nvSpPr>
        <dsp:cNvPr id="0" name=""/>
        <dsp:cNvSpPr/>
      </dsp:nvSpPr>
      <dsp:spPr>
        <a:xfrm rot="13976471">
          <a:off x="8876899" y="1010684"/>
          <a:ext cx="132034"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8639" y="1066943"/>
        <a:ext cx="92424" cy="121363"/>
      </dsp:txXfrm>
    </dsp:sp>
    <dsp:sp modelId="{84234426-CE80-4BE1-8BC5-821BB8EBFBAA}">
      <dsp:nvSpPr>
        <dsp:cNvPr id="0" name=""/>
        <dsp:cNvSpPr/>
      </dsp:nvSpPr>
      <dsp:spPr>
        <a:xfrm>
          <a:off x="6019708" y="1116405"/>
          <a:ext cx="1285771" cy="1087754"/>
        </a:xfrm>
        <a:prstGeom prst="ellipse">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3. Plan Anual de Vacantes</a:t>
          </a:r>
        </a:p>
      </dsp:txBody>
      <dsp:txXfrm>
        <a:off x="6208005" y="1275703"/>
        <a:ext cx="909177" cy="769158"/>
      </dsp:txXfrm>
    </dsp:sp>
    <dsp:sp modelId="{05D69A67-974A-4845-B875-E55F2FE1EE1E}">
      <dsp:nvSpPr>
        <dsp:cNvPr id="0" name=""/>
        <dsp:cNvSpPr/>
      </dsp:nvSpPr>
      <dsp:spPr>
        <a:xfrm rot="15247059">
          <a:off x="8889923" y="1802116"/>
          <a:ext cx="105987"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10172" y="1857861"/>
        <a:ext cx="74191" cy="121363"/>
      </dsp:txXfrm>
    </dsp:sp>
    <dsp:sp modelId="{47B0FA5E-DB31-4F01-9B77-65F94DA3A708}">
      <dsp:nvSpPr>
        <dsp:cNvPr id="0" name=""/>
        <dsp:cNvSpPr/>
      </dsp:nvSpPr>
      <dsp:spPr>
        <a:xfrm>
          <a:off x="6265881" y="1981611"/>
          <a:ext cx="1285771" cy="1087754"/>
        </a:xfrm>
        <a:prstGeom prst="ellipse">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4. Plan de Previsión de Recursos Humanos</a:t>
          </a:r>
        </a:p>
      </dsp:txBody>
      <dsp:txXfrm>
        <a:off x="6454178" y="2140909"/>
        <a:ext cx="909177" cy="769158"/>
      </dsp:txXfrm>
    </dsp:sp>
    <dsp:sp modelId="{77E214D0-F9B2-4568-B334-AD1FDBA3A2B7}">
      <dsp:nvSpPr>
        <dsp:cNvPr id="0" name=""/>
        <dsp:cNvSpPr/>
      </dsp:nvSpPr>
      <dsp:spPr>
        <a:xfrm rot="16517647">
          <a:off x="8892692" y="2682519"/>
          <a:ext cx="100449"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906369" y="2737976"/>
        <a:ext cx="70314" cy="121363"/>
      </dsp:txXfrm>
    </dsp:sp>
    <dsp:sp modelId="{9B131573-267E-47E5-B4A5-A7C9A539F9D4}">
      <dsp:nvSpPr>
        <dsp:cNvPr id="0" name=""/>
        <dsp:cNvSpPr/>
      </dsp:nvSpPr>
      <dsp:spPr>
        <a:xfrm>
          <a:off x="6182881" y="2877319"/>
          <a:ext cx="1285771" cy="1087754"/>
        </a:xfrm>
        <a:prstGeom prst="ellipse">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5. Plan Estratégico de Talento Humano</a:t>
          </a:r>
        </a:p>
      </dsp:txBody>
      <dsp:txXfrm>
        <a:off x="6371178" y="3036617"/>
        <a:ext cx="909177" cy="769158"/>
      </dsp:txXfrm>
    </dsp:sp>
    <dsp:sp modelId="{9F8FD018-0A56-4FAB-A4EB-8C25152B615D}">
      <dsp:nvSpPr>
        <dsp:cNvPr id="0" name=""/>
        <dsp:cNvSpPr/>
      </dsp:nvSpPr>
      <dsp:spPr>
        <a:xfrm rot="17788235">
          <a:off x="8884538" y="3533121"/>
          <a:ext cx="116756"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94245" y="3589252"/>
        <a:ext cx="81729" cy="121363"/>
      </dsp:txXfrm>
    </dsp:sp>
    <dsp:sp modelId="{8D864503-ED0C-4E8F-92F6-CC90F25D4415}">
      <dsp:nvSpPr>
        <dsp:cNvPr id="0" name=""/>
        <dsp:cNvSpPr/>
      </dsp:nvSpPr>
      <dsp:spPr>
        <a:xfrm>
          <a:off x="5781919" y="3682560"/>
          <a:ext cx="1285771" cy="1087754"/>
        </a:xfrm>
        <a:prstGeom prst="ellipse">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6. Plan Institucional de Capacitación</a:t>
          </a:r>
        </a:p>
      </dsp:txBody>
      <dsp:txXfrm>
        <a:off x="5970216" y="3841858"/>
        <a:ext cx="909177" cy="769158"/>
      </dsp:txXfrm>
    </dsp:sp>
    <dsp:sp modelId="{9CF8801F-F357-4068-AF72-C60AC45F5652}">
      <dsp:nvSpPr>
        <dsp:cNvPr id="0" name=""/>
        <dsp:cNvSpPr/>
      </dsp:nvSpPr>
      <dsp:spPr>
        <a:xfrm rot="19058824">
          <a:off x="8867667" y="4238663"/>
          <a:ext cx="150498"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73559" y="4294325"/>
        <a:ext cx="105349" cy="121363"/>
      </dsp:txXfrm>
    </dsp:sp>
    <dsp:sp modelId="{25E9AEDC-DB34-4D2F-A47A-D34363033388}">
      <dsp:nvSpPr>
        <dsp:cNvPr id="0" name=""/>
        <dsp:cNvSpPr/>
      </dsp:nvSpPr>
      <dsp:spPr>
        <a:xfrm>
          <a:off x="5117147" y="4288580"/>
          <a:ext cx="1285771" cy="1087754"/>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7. Plan de Bienestar e Incentivos</a:t>
          </a:r>
        </a:p>
      </dsp:txBody>
      <dsp:txXfrm>
        <a:off x="5305444" y="4447878"/>
        <a:ext cx="909177" cy="769158"/>
      </dsp:txXfrm>
    </dsp:sp>
    <dsp:sp modelId="{1DE0BC1F-D7E0-4D8A-9334-E05B0C9370F2}">
      <dsp:nvSpPr>
        <dsp:cNvPr id="0" name=""/>
        <dsp:cNvSpPr/>
      </dsp:nvSpPr>
      <dsp:spPr>
        <a:xfrm rot="20329412">
          <a:off x="8849069" y="4703199"/>
          <a:ext cx="187695"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50970" y="4753823"/>
        <a:ext cx="131387" cy="121363"/>
      </dsp:txXfrm>
    </dsp:sp>
    <dsp:sp modelId="{945A0E8B-6366-494A-83ED-B7AEA3BE7725}">
      <dsp:nvSpPr>
        <dsp:cNvPr id="0" name=""/>
        <dsp:cNvSpPr/>
      </dsp:nvSpPr>
      <dsp:spPr>
        <a:xfrm>
          <a:off x="4278345" y="4613533"/>
          <a:ext cx="1285771" cy="1087754"/>
        </a:xfrm>
        <a:prstGeom prst="ellipse">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8. Plan de Trabajo Anual en Seguridad y Salud en el Trabajo</a:t>
          </a:r>
        </a:p>
      </dsp:txBody>
      <dsp:txXfrm>
        <a:off x="4466642" y="4772831"/>
        <a:ext cx="909177" cy="769158"/>
      </dsp:txXfrm>
    </dsp:sp>
    <dsp:sp modelId="{756437B7-E8A7-4FAA-9AC3-17A3B258EA68}">
      <dsp:nvSpPr>
        <dsp:cNvPr id="0" name=""/>
        <dsp:cNvSpPr/>
      </dsp:nvSpPr>
      <dsp:spPr>
        <a:xfrm>
          <a:off x="8840567" y="4863757"/>
          <a:ext cx="204699" cy="202271"/>
        </a:xfrm>
        <a:prstGeom prst="rightArrow">
          <a:avLst>
            <a:gd name="adj1" fmla="val 60000"/>
            <a:gd name="adj2" fmla="val 50000"/>
          </a:avLst>
        </a:prstGeom>
        <a:solidFill>
          <a:schemeClr val="accent5">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40567" y="4904211"/>
        <a:ext cx="144018" cy="121363"/>
      </dsp:txXfrm>
    </dsp:sp>
    <dsp:sp modelId="{171AD3D3-24D8-4C8E-B7B4-33031FE5C8F4}">
      <dsp:nvSpPr>
        <dsp:cNvPr id="0" name=""/>
        <dsp:cNvSpPr/>
      </dsp:nvSpPr>
      <dsp:spPr>
        <a:xfrm>
          <a:off x="3378799" y="4613533"/>
          <a:ext cx="1285771" cy="1087754"/>
        </a:xfrm>
        <a:prstGeom prst="ellipse">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9.Plan Anticorrupción y Atención al Ciudadano – PAAC</a:t>
          </a:r>
        </a:p>
      </dsp:txBody>
      <dsp:txXfrm>
        <a:off x="3567096" y="4772831"/>
        <a:ext cx="909177" cy="769158"/>
      </dsp:txXfrm>
    </dsp:sp>
    <dsp:sp modelId="{3FB05D3E-9C33-4F44-8F90-585E2CAC034E}">
      <dsp:nvSpPr>
        <dsp:cNvPr id="0" name=""/>
        <dsp:cNvSpPr/>
      </dsp:nvSpPr>
      <dsp:spPr>
        <a:xfrm rot="1270588">
          <a:off x="8849069" y="4699361"/>
          <a:ext cx="187695" cy="202271"/>
        </a:xfrm>
        <a:prstGeom prst="rightArrow">
          <a:avLst>
            <a:gd name="adj1" fmla="val 60000"/>
            <a:gd name="adj2" fmla="val 50000"/>
          </a:avLst>
        </a:prstGeom>
        <a:solidFill>
          <a:schemeClr val="accent6">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50970" y="4729645"/>
        <a:ext cx="131387" cy="121363"/>
      </dsp:txXfrm>
    </dsp:sp>
    <dsp:sp modelId="{75A02DBB-4E26-4F87-AF0B-C2A726797E40}">
      <dsp:nvSpPr>
        <dsp:cNvPr id="0" name=""/>
        <dsp:cNvSpPr/>
      </dsp:nvSpPr>
      <dsp:spPr>
        <a:xfrm>
          <a:off x="2539998" y="4288580"/>
          <a:ext cx="1285771" cy="1087754"/>
        </a:xfrm>
        <a:prstGeom prst="ellipse">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10.Plan Estratégico de Tecnologías de Información y </a:t>
          </a:r>
          <a:r>
            <a:rPr lang="es-CO" sz="800" kern="1200">
              <a:solidFill>
                <a:sysClr val="windowText" lastClr="000000"/>
              </a:solidFill>
              <a:latin typeface="Arial" panose="020B0604020202020204" pitchFamily="34" charset="0"/>
              <a:cs typeface="Arial" panose="020B0604020202020204" pitchFamily="34" charset="0"/>
            </a:rPr>
            <a:t>las</a:t>
          </a:r>
          <a:r>
            <a:rPr lang="es-CO" sz="900" kern="1200">
              <a:solidFill>
                <a:sysClr val="windowText" lastClr="000000"/>
              </a:solidFill>
              <a:latin typeface="Arial" panose="020B0604020202020204" pitchFamily="34" charset="0"/>
              <a:cs typeface="Arial" panose="020B0604020202020204" pitchFamily="34" charset="0"/>
            </a:rPr>
            <a:t> Comunicaciones – PETI</a:t>
          </a:r>
        </a:p>
      </dsp:txBody>
      <dsp:txXfrm>
        <a:off x="2728295" y="4447878"/>
        <a:ext cx="909177" cy="769158"/>
      </dsp:txXfrm>
    </dsp:sp>
    <dsp:sp modelId="{95674CA2-6DA4-44B2-9816-73022EE07E41}">
      <dsp:nvSpPr>
        <dsp:cNvPr id="0" name=""/>
        <dsp:cNvSpPr/>
      </dsp:nvSpPr>
      <dsp:spPr>
        <a:xfrm rot="2541176">
          <a:off x="8867667" y="4232924"/>
          <a:ext cx="150498"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73559" y="4258170"/>
        <a:ext cx="105349" cy="121363"/>
      </dsp:txXfrm>
    </dsp:sp>
    <dsp:sp modelId="{DCB08695-C7D8-428D-B3F7-6A7873A3E12B}">
      <dsp:nvSpPr>
        <dsp:cNvPr id="0" name=""/>
        <dsp:cNvSpPr/>
      </dsp:nvSpPr>
      <dsp:spPr>
        <a:xfrm>
          <a:off x="1875226" y="3682560"/>
          <a:ext cx="1285771" cy="1087754"/>
        </a:xfrm>
        <a:prstGeom prst="ellipse">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11.Plan de Tratamiento de Riesgos de Seguridad y Privacidad de la Información</a:t>
          </a:r>
        </a:p>
      </dsp:txBody>
      <dsp:txXfrm>
        <a:off x="2063523" y="3841858"/>
        <a:ext cx="909177" cy="769158"/>
      </dsp:txXfrm>
    </dsp:sp>
    <dsp:sp modelId="{25742797-F664-45EE-9E1D-74DFFBD02737}">
      <dsp:nvSpPr>
        <dsp:cNvPr id="0" name=""/>
        <dsp:cNvSpPr/>
      </dsp:nvSpPr>
      <dsp:spPr>
        <a:xfrm rot="3811765">
          <a:off x="8001752" y="3527205"/>
          <a:ext cx="116756"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011459" y="3551982"/>
        <a:ext cx="81729" cy="121363"/>
      </dsp:txXfrm>
    </dsp:sp>
    <dsp:sp modelId="{17F6F94A-E389-453D-8B6E-C14D0177B843}">
      <dsp:nvSpPr>
        <dsp:cNvPr id="0" name=""/>
        <dsp:cNvSpPr/>
      </dsp:nvSpPr>
      <dsp:spPr>
        <a:xfrm>
          <a:off x="1474263" y="2877319"/>
          <a:ext cx="1285771" cy="1087754"/>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12. Plan de Seguridad y Privacidad de la Información</a:t>
          </a:r>
        </a:p>
      </dsp:txBody>
      <dsp:txXfrm>
        <a:off x="1662560" y="3036617"/>
        <a:ext cx="909177" cy="769158"/>
      </dsp:txXfrm>
    </dsp:sp>
    <dsp:sp modelId="{3120C2C7-42B6-4B7B-BBD6-A24CEA5AC9A1}">
      <dsp:nvSpPr>
        <dsp:cNvPr id="0" name=""/>
        <dsp:cNvSpPr/>
      </dsp:nvSpPr>
      <dsp:spPr>
        <a:xfrm rot="5082353">
          <a:off x="6966901" y="2676858"/>
          <a:ext cx="100449"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6980578" y="2702309"/>
        <a:ext cx="70314" cy="121363"/>
      </dsp:txXfrm>
    </dsp:sp>
    <dsp:sp modelId="{92ABFD67-C786-4431-B566-64F88A19668E}">
      <dsp:nvSpPr>
        <dsp:cNvPr id="0" name=""/>
        <dsp:cNvSpPr/>
      </dsp:nvSpPr>
      <dsp:spPr>
        <a:xfrm>
          <a:off x="1391264" y="1981611"/>
          <a:ext cx="1285771" cy="1087754"/>
        </a:xfrm>
        <a:prstGeom prst="ellipse">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13. Plan de Conservación Documental</a:t>
          </a:r>
        </a:p>
      </dsp:txBody>
      <dsp:txXfrm>
        <a:off x="1579561" y="2140909"/>
        <a:ext cx="909177" cy="769158"/>
      </dsp:txXfrm>
    </dsp:sp>
    <dsp:sp modelId="{537FDFF4-D843-41CB-88DA-DD672D8D106E}">
      <dsp:nvSpPr>
        <dsp:cNvPr id="0" name=""/>
        <dsp:cNvSpPr/>
      </dsp:nvSpPr>
      <dsp:spPr>
        <a:xfrm rot="6352941">
          <a:off x="7319256" y="1796346"/>
          <a:ext cx="105987"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7339505" y="1821509"/>
        <a:ext cx="74191" cy="121363"/>
      </dsp:txXfrm>
    </dsp:sp>
    <dsp:sp modelId="{23C4304E-37D2-4136-831A-B16FD967E7F5}">
      <dsp:nvSpPr>
        <dsp:cNvPr id="0" name=""/>
        <dsp:cNvSpPr/>
      </dsp:nvSpPr>
      <dsp:spPr>
        <a:xfrm>
          <a:off x="1637436" y="1116405"/>
          <a:ext cx="1285771" cy="1087754"/>
        </a:xfrm>
        <a:prstGeom prst="ellipse">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14. Plan de Preservación Digital</a:t>
          </a:r>
        </a:p>
      </dsp:txBody>
      <dsp:txXfrm>
        <a:off x="1825733" y="1275703"/>
        <a:ext cx="909177" cy="769158"/>
      </dsp:txXfrm>
    </dsp:sp>
    <dsp:sp modelId="{63BB284D-0A6E-404B-9E95-E4EC4E5CFAA5}">
      <dsp:nvSpPr>
        <dsp:cNvPr id="0" name=""/>
        <dsp:cNvSpPr/>
      </dsp:nvSpPr>
      <dsp:spPr>
        <a:xfrm rot="7623529">
          <a:off x="8876899" y="1004719"/>
          <a:ext cx="132034"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8639" y="1029368"/>
        <a:ext cx="92424" cy="121363"/>
      </dsp:txXfrm>
    </dsp:sp>
    <dsp:sp modelId="{36937674-032C-45A1-A82E-8F048B50A6ED}">
      <dsp:nvSpPr>
        <dsp:cNvPr id="0" name=""/>
        <dsp:cNvSpPr/>
      </dsp:nvSpPr>
      <dsp:spPr>
        <a:xfrm>
          <a:off x="2179534" y="398552"/>
          <a:ext cx="1285771" cy="1087754"/>
        </a:xfrm>
        <a:prstGeom prst="ellipse">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15. Plan de Acción Institucional</a:t>
          </a:r>
        </a:p>
      </dsp:txBody>
      <dsp:txXfrm>
        <a:off x="2367831" y="557850"/>
        <a:ext cx="909177" cy="769158"/>
      </dsp:txXfrm>
    </dsp:sp>
    <dsp:sp modelId="{65E1930D-2A2B-46CA-B14B-A7EAA1AB35A5}">
      <dsp:nvSpPr>
        <dsp:cNvPr id="0" name=""/>
        <dsp:cNvSpPr/>
      </dsp:nvSpPr>
      <dsp:spPr>
        <a:xfrm rot="8894118">
          <a:off x="8857902" y="409467"/>
          <a:ext cx="170028"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5090" y="436495"/>
        <a:ext cx="119020" cy="121363"/>
      </dsp:txXfrm>
    </dsp:sp>
    <dsp:sp modelId="{07284845-5980-45DC-A8BC-1FB0E4B31B4A}">
      <dsp:nvSpPr>
        <dsp:cNvPr id="0" name=""/>
        <dsp:cNvSpPr/>
      </dsp:nvSpPr>
      <dsp:spPr>
        <a:xfrm>
          <a:off x="2944343" y="-74997"/>
          <a:ext cx="1285771" cy="1087754"/>
        </a:xfrm>
        <a:prstGeom prst="ellipse">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16. Plan de Gestión Ambiental</a:t>
          </a:r>
        </a:p>
      </dsp:txBody>
      <dsp:txXfrm>
        <a:off x="3132640" y="84301"/>
        <a:ext cx="909177" cy="769158"/>
      </dsp:txXfrm>
    </dsp:sp>
    <dsp:sp modelId="{5BE46478-747D-499A-B2CF-A898AD336E78}">
      <dsp:nvSpPr>
        <dsp:cNvPr id="0" name=""/>
        <dsp:cNvSpPr/>
      </dsp:nvSpPr>
      <dsp:spPr>
        <a:xfrm rot="10164706">
          <a:off x="8842829" y="91539"/>
          <a:ext cx="200175" cy="202271"/>
        </a:xfrm>
        <a:prstGeom prst="rightArrow">
          <a:avLst>
            <a:gd name="adj1" fmla="val 60000"/>
            <a:gd name="adj2" fmla="val 50000"/>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2370" y="126476"/>
        <a:ext cx="140123" cy="12136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75A4BE6-D9C1-4DBE-B4AF-551B2D6C0BC7}">
      <dsp:nvSpPr>
        <dsp:cNvPr id="0" name=""/>
        <dsp:cNvSpPr/>
      </dsp:nvSpPr>
      <dsp:spPr>
        <a:xfrm>
          <a:off x="4714819" y="1093"/>
          <a:ext cx="1085961" cy="1085961"/>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 Gestión de Riesgo</a:t>
          </a:r>
        </a:p>
      </dsp:txBody>
      <dsp:txXfrm>
        <a:off x="4873854" y="160128"/>
        <a:ext cx="767891" cy="767891"/>
      </dsp:txXfrm>
    </dsp:sp>
    <dsp:sp modelId="{E9647157-A9B6-42E9-A360-CB7B6BAF36DA}">
      <dsp:nvSpPr>
        <dsp:cNvPr id="0" name=""/>
        <dsp:cNvSpPr/>
      </dsp:nvSpPr>
      <dsp:spPr>
        <a:xfrm rot="1800000">
          <a:off x="5812620" y="764624"/>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a:off x="5818431" y="816237"/>
        <a:ext cx="202430" cy="219908"/>
      </dsp:txXfrm>
    </dsp:sp>
    <dsp:sp modelId="{C3F565C3-F78B-49A4-8561-9C125FD7E88C}">
      <dsp:nvSpPr>
        <dsp:cNvPr id="0" name=""/>
        <dsp:cNvSpPr/>
      </dsp:nvSpPr>
      <dsp:spPr>
        <a:xfrm>
          <a:off x="6127821" y="816890"/>
          <a:ext cx="1085961" cy="1085961"/>
        </a:xfrm>
        <a:prstGeom prst="ellipse">
          <a:avLst/>
        </a:prstGeom>
        <a:solidFill>
          <a:schemeClr val="accent4">
            <a:hueOff val="1960178"/>
            <a:satOff val="-8155"/>
            <a:lumOff val="1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 Mapa de Riesgos de corrupción</a:t>
          </a:r>
        </a:p>
      </dsp:txBody>
      <dsp:txXfrm>
        <a:off x="6286856" y="975925"/>
        <a:ext cx="767891" cy="767891"/>
      </dsp:txXfrm>
    </dsp:sp>
    <dsp:sp modelId="{07D52657-CAEA-4120-A80C-C2E986B5A72F}">
      <dsp:nvSpPr>
        <dsp:cNvPr id="0" name=""/>
        <dsp:cNvSpPr/>
      </dsp:nvSpPr>
      <dsp:spPr>
        <a:xfrm rot="5400000">
          <a:off x="6526209" y="1984228"/>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a:off x="6569587" y="2014153"/>
        <a:ext cx="202430" cy="219908"/>
      </dsp:txXfrm>
    </dsp:sp>
    <dsp:sp modelId="{86849D10-E3BB-4898-B1DB-D57128FC857B}">
      <dsp:nvSpPr>
        <dsp:cNvPr id="0" name=""/>
        <dsp:cNvSpPr/>
      </dsp:nvSpPr>
      <dsp:spPr>
        <a:xfrm>
          <a:off x="6127821" y="2448485"/>
          <a:ext cx="1085961" cy="1085961"/>
        </a:xfrm>
        <a:prstGeom prst="ellipse">
          <a:avLst/>
        </a:prstGeom>
        <a:solidFill>
          <a:schemeClr val="accent4">
            <a:hueOff val="3920356"/>
            <a:satOff val="-16311"/>
            <a:lumOff val="384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 Racionalización de Trámite</a:t>
          </a:r>
        </a:p>
      </dsp:txBody>
      <dsp:txXfrm>
        <a:off x="6286856" y="2607520"/>
        <a:ext cx="767891" cy="767891"/>
      </dsp:txXfrm>
    </dsp:sp>
    <dsp:sp modelId="{A10C7A98-F776-450A-B9AC-DB21F1A65669}">
      <dsp:nvSpPr>
        <dsp:cNvPr id="0" name=""/>
        <dsp:cNvSpPr/>
      </dsp:nvSpPr>
      <dsp:spPr>
        <a:xfrm rot="9000000">
          <a:off x="5826796" y="3212016"/>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rot="10800000">
        <a:off x="5907740" y="3263629"/>
        <a:ext cx="202430" cy="219908"/>
      </dsp:txXfrm>
    </dsp:sp>
    <dsp:sp modelId="{CC67EDDE-4B41-452A-990B-555BF68E2EAE}">
      <dsp:nvSpPr>
        <dsp:cNvPr id="0" name=""/>
        <dsp:cNvSpPr/>
      </dsp:nvSpPr>
      <dsp:spPr>
        <a:xfrm>
          <a:off x="4714819" y="3264282"/>
          <a:ext cx="1085961" cy="1085961"/>
        </a:xfrm>
        <a:prstGeom prst="ellipse">
          <a:avLst/>
        </a:prstGeom>
        <a:solidFill>
          <a:schemeClr val="accent4">
            <a:hueOff val="5880535"/>
            <a:satOff val="-24466"/>
            <a:lumOff val="576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Rendición de Cuentas</a:t>
          </a:r>
        </a:p>
      </dsp:txBody>
      <dsp:txXfrm>
        <a:off x="4873854" y="3423317"/>
        <a:ext cx="767891" cy="767891"/>
      </dsp:txXfrm>
    </dsp:sp>
    <dsp:sp modelId="{929C5508-AF72-40D5-9941-3BD642293D4E}">
      <dsp:nvSpPr>
        <dsp:cNvPr id="0" name=""/>
        <dsp:cNvSpPr/>
      </dsp:nvSpPr>
      <dsp:spPr>
        <a:xfrm rot="12600000">
          <a:off x="4413794" y="3220201"/>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rot="10800000">
        <a:off x="4494738" y="3315192"/>
        <a:ext cx="202430" cy="219908"/>
      </dsp:txXfrm>
    </dsp:sp>
    <dsp:sp modelId="{65AB2C34-3407-4300-B90B-6EC7E48C22DF}">
      <dsp:nvSpPr>
        <dsp:cNvPr id="0" name=""/>
        <dsp:cNvSpPr/>
      </dsp:nvSpPr>
      <dsp:spPr>
        <a:xfrm>
          <a:off x="3301816" y="2448485"/>
          <a:ext cx="1085961" cy="1085961"/>
        </a:xfrm>
        <a:prstGeom prst="ellipse">
          <a:avLst/>
        </a:prstGeom>
        <a:solidFill>
          <a:schemeClr val="accent4">
            <a:hueOff val="7840713"/>
            <a:satOff val="-32622"/>
            <a:lumOff val="768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Atención al Ciudadano</a:t>
          </a:r>
        </a:p>
      </dsp:txBody>
      <dsp:txXfrm>
        <a:off x="3460851" y="2607520"/>
        <a:ext cx="767891" cy="767891"/>
      </dsp:txXfrm>
    </dsp:sp>
    <dsp:sp modelId="{D5DA3BAC-8FF9-4D27-B4FC-E9CDFD47F740}">
      <dsp:nvSpPr>
        <dsp:cNvPr id="0" name=""/>
        <dsp:cNvSpPr/>
      </dsp:nvSpPr>
      <dsp:spPr>
        <a:xfrm rot="16200000">
          <a:off x="3700204" y="2000597"/>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a:off x="3743582" y="2117277"/>
        <a:ext cx="202430" cy="219908"/>
      </dsp:txXfrm>
    </dsp:sp>
    <dsp:sp modelId="{417F9262-F206-4B1D-8907-D6E36E5FF0E5}">
      <dsp:nvSpPr>
        <dsp:cNvPr id="0" name=""/>
        <dsp:cNvSpPr/>
      </dsp:nvSpPr>
      <dsp:spPr>
        <a:xfrm>
          <a:off x="3301816" y="816890"/>
          <a:ext cx="1085961" cy="1085961"/>
        </a:xfrm>
        <a:prstGeom prst="ellipse">
          <a:avLst/>
        </a:prstGeom>
        <a:solidFill>
          <a:schemeClr val="accent4">
            <a:hueOff val="9800891"/>
            <a:satOff val="-40777"/>
            <a:lumOff val="960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 Transparencia y Acceso a la Información Pública</a:t>
          </a:r>
        </a:p>
      </dsp:txBody>
      <dsp:txXfrm>
        <a:off x="3460851" y="975925"/>
        <a:ext cx="767891" cy="767891"/>
      </dsp:txXfrm>
    </dsp:sp>
    <dsp:sp modelId="{EE05E397-41AA-4214-875E-194E0D185BC6}">
      <dsp:nvSpPr>
        <dsp:cNvPr id="0" name=""/>
        <dsp:cNvSpPr/>
      </dsp:nvSpPr>
      <dsp:spPr>
        <a:xfrm rot="19800000">
          <a:off x="4399618" y="772809"/>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a:off x="4405429" y="867800"/>
        <a:ext cx="202430" cy="21990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D16A869-81EC-4A81-8447-C3224F32B249}">
      <dsp:nvSpPr>
        <dsp:cNvPr id="0" name=""/>
        <dsp:cNvSpPr/>
      </dsp:nvSpPr>
      <dsp:spPr>
        <a:xfrm>
          <a:off x="4752802" y="1062"/>
          <a:ext cx="1511644" cy="1511644"/>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Subdirección de Promoción</a:t>
          </a:r>
        </a:p>
      </dsp:txBody>
      <dsp:txXfrm>
        <a:off x="4974177" y="222437"/>
        <a:ext cx="1068894" cy="1068894"/>
      </dsp:txXfrm>
    </dsp:sp>
    <dsp:sp modelId="{66B25D3A-DFED-451A-83EE-EA5E3EE72BAE}">
      <dsp:nvSpPr>
        <dsp:cNvPr id="0" name=""/>
        <dsp:cNvSpPr/>
      </dsp:nvSpPr>
      <dsp:spPr>
        <a:xfrm rot="1800000">
          <a:off x="6280453" y="1063145"/>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a:off x="6288510" y="1135112"/>
        <a:ext cx="280643" cy="306107"/>
      </dsp:txXfrm>
    </dsp:sp>
    <dsp:sp modelId="{7A1B17BD-05E0-4B62-B425-1E8881B1A1CB}">
      <dsp:nvSpPr>
        <dsp:cNvPr id="0" name=""/>
        <dsp:cNvSpPr/>
      </dsp:nvSpPr>
      <dsp:spPr>
        <a:xfrm>
          <a:off x="6717032" y="1135111"/>
          <a:ext cx="1511644" cy="1511644"/>
        </a:xfrm>
        <a:prstGeom prst="ellipse">
          <a:avLst/>
        </a:prstGeom>
        <a:solidFill>
          <a:schemeClr val="accent4">
            <a:hueOff val="1960178"/>
            <a:satOff val="-8155"/>
            <a:lumOff val="1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Subdirección de Desarrollo y Tecnología</a:t>
          </a:r>
        </a:p>
      </dsp:txBody>
      <dsp:txXfrm>
        <a:off x="6938407" y="1356486"/>
        <a:ext cx="1068894" cy="1068894"/>
      </dsp:txXfrm>
    </dsp:sp>
    <dsp:sp modelId="{DFE1BE6A-0578-4BBE-A700-4B06B16468AD}">
      <dsp:nvSpPr>
        <dsp:cNvPr id="0" name=""/>
        <dsp:cNvSpPr/>
      </dsp:nvSpPr>
      <dsp:spPr>
        <a:xfrm rot="5400000">
          <a:off x="7272394" y="2758544"/>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a:off x="7332532" y="2800442"/>
        <a:ext cx="280643" cy="306107"/>
      </dsp:txXfrm>
    </dsp:sp>
    <dsp:sp modelId="{944B9558-1A2D-43CF-95F0-2D5E2B3ACA51}">
      <dsp:nvSpPr>
        <dsp:cNvPr id="0" name=""/>
        <dsp:cNvSpPr/>
      </dsp:nvSpPr>
      <dsp:spPr>
        <a:xfrm>
          <a:off x="6717032" y="3403207"/>
          <a:ext cx="1511644" cy="1511644"/>
        </a:xfrm>
        <a:prstGeom prst="ellipse">
          <a:avLst/>
        </a:prstGeom>
        <a:solidFill>
          <a:schemeClr val="accent4">
            <a:hueOff val="3920356"/>
            <a:satOff val="-16311"/>
            <a:lumOff val="384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Secretaría General</a:t>
          </a:r>
        </a:p>
      </dsp:txBody>
      <dsp:txXfrm>
        <a:off x="6938407" y="3624582"/>
        <a:ext cx="1068894" cy="1068894"/>
      </dsp:txXfrm>
    </dsp:sp>
    <dsp:sp modelId="{4CC29491-4E1A-4212-95A4-4944C413F5A0}">
      <dsp:nvSpPr>
        <dsp:cNvPr id="0" name=""/>
        <dsp:cNvSpPr/>
      </dsp:nvSpPr>
      <dsp:spPr>
        <a:xfrm rot="9000000">
          <a:off x="6300106" y="4465290"/>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rot="10800000">
        <a:off x="6412325" y="4537257"/>
        <a:ext cx="280643" cy="306107"/>
      </dsp:txXfrm>
    </dsp:sp>
    <dsp:sp modelId="{F3CF5002-6045-4907-B741-B633679DD2EE}">
      <dsp:nvSpPr>
        <dsp:cNvPr id="0" name=""/>
        <dsp:cNvSpPr/>
      </dsp:nvSpPr>
      <dsp:spPr>
        <a:xfrm>
          <a:off x="4752802" y="4537256"/>
          <a:ext cx="1511644" cy="1511644"/>
        </a:xfrm>
        <a:prstGeom prst="ellipse">
          <a:avLst/>
        </a:prstGeom>
        <a:solidFill>
          <a:schemeClr val="accent4">
            <a:hueOff val="5880535"/>
            <a:satOff val="-24466"/>
            <a:lumOff val="576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Dirección General</a:t>
          </a:r>
        </a:p>
      </dsp:txBody>
      <dsp:txXfrm>
        <a:off x="4974177" y="4758631"/>
        <a:ext cx="1068894" cy="1068894"/>
      </dsp:txXfrm>
    </dsp:sp>
    <dsp:sp modelId="{E39A45A4-072F-46E4-B62D-6FAC59ED5C17}">
      <dsp:nvSpPr>
        <dsp:cNvPr id="0" name=""/>
        <dsp:cNvSpPr/>
      </dsp:nvSpPr>
      <dsp:spPr>
        <a:xfrm rot="12600000">
          <a:off x="4335877" y="4476637"/>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rot="10800000">
        <a:off x="4448096" y="4608742"/>
        <a:ext cx="280643" cy="306107"/>
      </dsp:txXfrm>
    </dsp:sp>
    <dsp:sp modelId="{464CAB34-F842-45F9-BE0A-010CA6602EBC}">
      <dsp:nvSpPr>
        <dsp:cNvPr id="0" name=""/>
        <dsp:cNvSpPr/>
      </dsp:nvSpPr>
      <dsp:spPr>
        <a:xfrm>
          <a:off x="2788573" y="3403207"/>
          <a:ext cx="1511644" cy="1511644"/>
        </a:xfrm>
        <a:prstGeom prst="ellipse">
          <a:avLst/>
        </a:prstGeom>
        <a:solidFill>
          <a:schemeClr val="accent4">
            <a:hueOff val="7840713"/>
            <a:satOff val="-32622"/>
            <a:lumOff val="768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Subdirección de Promoción</a:t>
          </a:r>
        </a:p>
      </dsp:txBody>
      <dsp:txXfrm>
        <a:off x="3009948" y="3624582"/>
        <a:ext cx="1068894" cy="1068894"/>
      </dsp:txXfrm>
    </dsp:sp>
    <dsp:sp modelId="{A037EBD8-376A-4D40-B15C-F2AE5B277B7A}">
      <dsp:nvSpPr>
        <dsp:cNvPr id="0" name=""/>
        <dsp:cNvSpPr/>
      </dsp:nvSpPr>
      <dsp:spPr>
        <a:xfrm rot="16200000">
          <a:off x="3343935" y="2781238"/>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a:off x="3404073" y="2943412"/>
        <a:ext cx="280643" cy="306107"/>
      </dsp:txXfrm>
    </dsp:sp>
    <dsp:sp modelId="{10831F4F-6325-4FFE-A830-4DAF54F81636}">
      <dsp:nvSpPr>
        <dsp:cNvPr id="0" name=""/>
        <dsp:cNvSpPr/>
      </dsp:nvSpPr>
      <dsp:spPr>
        <a:xfrm>
          <a:off x="2788573" y="1135111"/>
          <a:ext cx="1511644" cy="1511644"/>
        </a:xfrm>
        <a:prstGeom prst="ellipse">
          <a:avLst/>
        </a:prstGeom>
        <a:solidFill>
          <a:schemeClr val="accent4">
            <a:hueOff val="9800891"/>
            <a:satOff val="-40777"/>
            <a:lumOff val="960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Subdirección de Administración y Seguimiento</a:t>
          </a:r>
        </a:p>
      </dsp:txBody>
      <dsp:txXfrm>
        <a:off x="3009948" y="1356486"/>
        <a:ext cx="1068894" cy="1068894"/>
      </dsp:txXfrm>
    </dsp:sp>
    <dsp:sp modelId="{82E59954-867F-4497-8BB1-28DF2D1BEF68}">
      <dsp:nvSpPr>
        <dsp:cNvPr id="0" name=""/>
        <dsp:cNvSpPr/>
      </dsp:nvSpPr>
      <dsp:spPr>
        <a:xfrm rot="19800000">
          <a:off x="4316223" y="1074492"/>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a:off x="4324280" y="1206597"/>
        <a:ext cx="280643" cy="306107"/>
      </dsp:txXfrm>
    </dsp:sp>
  </dsp:spTree>
</dsp:drawing>
</file>

<file path=xl/diagrams/layout1.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layout3.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0.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hyperlink" Target="#PLAN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PLAN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PLAN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PLANES!A1"/></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PLANE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1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PLANES!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6.xml.rels><?xml version="1.0" encoding="UTF-8" standalone="yes"?>
<Relationships xmlns="http://schemas.openxmlformats.org/package/2006/relationships"><Relationship Id="rId3" Type="http://schemas.openxmlformats.org/officeDocument/2006/relationships/image" Target="../media/image11.jpg"/><Relationship Id="rId2" Type="http://schemas.openxmlformats.org/officeDocument/2006/relationships/image" Target="../media/image2.png"/><Relationship Id="rId1" Type="http://schemas.openxmlformats.org/officeDocument/2006/relationships/hyperlink" Target="#PLANES!A1"/></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PLANES!A1"/></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PLANES!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PLANE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116032</xdr:colOff>
      <xdr:row>6</xdr:row>
      <xdr:rowOff>161657</xdr:rowOff>
    </xdr:to>
    <xdr:pic>
      <xdr:nvPicPr>
        <xdr:cNvPr id="2" name="Imagen 1">
          <a:extLst>
            <a:ext uri="{FF2B5EF4-FFF2-40B4-BE49-F238E27FC236}">
              <a16:creationId xmlns:a16="http://schemas.microsoft.com/office/drawing/2014/main" id="{7C6D7E67-F39F-4324-AE08-7D3AE0A60F0F}"/>
            </a:ext>
          </a:extLst>
        </xdr:cNvPr>
        <xdr:cNvPicPr>
          <a:picLocks noChangeAspect="1"/>
        </xdr:cNvPicPr>
      </xdr:nvPicPr>
      <xdr:blipFill>
        <a:blip xmlns:r="http://schemas.openxmlformats.org/officeDocument/2006/relationships" r:embed="rId1"/>
        <a:stretch>
          <a:fillRect/>
        </a:stretch>
      </xdr:blipFill>
      <xdr:spPr>
        <a:xfrm>
          <a:off x="0" y="0"/>
          <a:ext cx="2402032" cy="1304657"/>
        </a:xfrm>
        <a:prstGeom prst="rect">
          <a:avLst/>
        </a:prstGeom>
      </xdr:spPr>
    </xdr:pic>
    <xdr:clientData/>
  </xdr:twoCellAnchor>
  <xdr:twoCellAnchor>
    <xdr:from>
      <xdr:col>0</xdr:col>
      <xdr:colOff>0</xdr:colOff>
      <xdr:row>9</xdr:row>
      <xdr:rowOff>127000</xdr:rowOff>
    </xdr:from>
    <xdr:to>
      <xdr:col>11</xdr:col>
      <xdr:colOff>560917</xdr:colOff>
      <xdr:row>23</xdr:row>
      <xdr:rowOff>254000</xdr:rowOff>
    </xdr:to>
    <xdr:graphicFrame macro="">
      <xdr:nvGraphicFramePr>
        <xdr:cNvPr id="3" name="Marcador de contenido 5">
          <a:extLst>
            <a:ext uri="{FF2B5EF4-FFF2-40B4-BE49-F238E27FC236}">
              <a16:creationId xmlns:a16="http://schemas.microsoft.com/office/drawing/2014/main" id="{A1AB9FFE-1158-4B57-B4AC-7676942A9EE9}"/>
            </a:ext>
          </a:extLst>
        </xdr:cNvPr>
        <xdr:cNvGraphicFramePr>
          <a:graphicFrameLocks noGrp="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4</xdr:col>
      <xdr:colOff>10584</xdr:colOff>
      <xdr:row>13</xdr:row>
      <xdr:rowOff>179916</xdr:rowOff>
    </xdr:from>
    <xdr:to>
      <xdr:col>8</xdr:col>
      <xdr:colOff>31751</xdr:colOff>
      <xdr:row>19</xdr:row>
      <xdr:rowOff>359833</xdr:rowOff>
    </xdr:to>
    <xdr:sp macro="" textlink="">
      <xdr:nvSpPr>
        <xdr:cNvPr id="4" name="CuadroTexto 3">
          <a:extLst>
            <a:ext uri="{FF2B5EF4-FFF2-40B4-BE49-F238E27FC236}">
              <a16:creationId xmlns:a16="http://schemas.microsoft.com/office/drawing/2014/main" id="{1F2A55C5-D732-455D-BB3E-6B5E7FAE651F}"/>
            </a:ext>
          </a:extLst>
        </xdr:cNvPr>
        <xdr:cNvSpPr txBox="1"/>
      </xdr:nvSpPr>
      <xdr:spPr>
        <a:xfrm>
          <a:off x="3058584" y="3799416"/>
          <a:ext cx="3069167" cy="246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3200">
              <a:solidFill>
                <a:sysClr val="windowText" lastClr="000000"/>
              </a:solidFill>
              <a:latin typeface="Arial" panose="020B0604020202020204" pitchFamily="34" charset="0"/>
              <a:cs typeface="Arial" panose="020B0604020202020204" pitchFamily="34" charset="0"/>
            </a:rPr>
            <a:t>Planes Institucionales Vigencia</a:t>
          </a:r>
          <a:r>
            <a:rPr lang="es-CO" sz="3200" baseline="0">
              <a:solidFill>
                <a:sysClr val="windowText" lastClr="000000"/>
              </a:solidFill>
              <a:latin typeface="Arial" panose="020B0604020202020204" pitchFamily="34" charset="0"/>
              <a:cs typeface="Arial" panose="020B0604020202020204" pitchFamily="34" charset="0"/>
            </a:rPr>
            <a:t> </a:t>
          </a:r>
          <a:r>
            <a:rPr lang="es-CO" sz="3200">
              <a:solidFill>
                <a:sysClr val="windowText" lastClr="000000"/>
              </a:solidFill>
              <a:latin typeface="Arial" panose="020B0604020202020204" pitchFamily="34" charset="0"/>
              <a:cs typeface="Arial" panose="020B0604020202020204" pitchFamily="34" charset="0"/>
            </a:rPr>
            <a:t>2021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609600</xdr:colOff>
      <xdr:row>22</xdr:row>
      <xdr:rowOff>160338</xdr:rowOff>
    </xdr:to>
    <xdr:graphicFrame macro="">
      <xdr:nvGraphicFramePr>
        <xdr:cNvPr id="2" name="Marcador de contenido 3">
          <a:extLst>
            <a:ext uri="{FF2B5EF4-FFF2-40B4-BE49-F238E27FC236}">
              <a16:creationId xmlns:a16="http://schemas.microsoft.com/office/drawing/2014/main" id="{7D77FBCB-A5FF-44FA-868A-BF1B49C477CE}"/>
            </a:ext>
          </a:extLst>
        </xdr:cNvPr>
        <xdr:cNvGraphicFramePr>
          <a:graphicFrameLocks noGrp="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22</xdr:col>
      <xdr:colOff>0</xdr:colOff>
      <xdr:row>3</xdr:row>
      <xdr:rowOff>0</xdr:rowOff>
    </xdr:from>
    <xdr:to>
      <xdr:col>24</xdr:col>
      <xdr:colOff>571500</xdr:colOff>
      <xdr:row>10</xdr:row>
      <xdr:rowOff>47625</xdr:rowOff>
    </xdr:to>
    <xdr:sp macro="" textlink="">
      <xdr:nvSpPr>
        <xdr:cNvPr id="3" name="CuadroTexto 2">
          <a:extLst>
            <a:ext uri="{FF2B5EF4-FFF2-40B4-BE49-F238E27FC236}">
              <a16:creationId xmlns:a16="http://schemas.microsoft.com/office/drawing/2014/main" id="{43E831BB-58AE-44EC-98A3-79E1DEA7C6BF}"/>
            </a:ext>
          </a:extLst>
        </xdr:cNvPr>
        <xdr:cNvSpPr txBox="1"/>
      </xdr:nvSpPr>
      <xdr:spPr>
        <a:xfrm>
          <a:off x="16764000" y="571500"/>
          <a:ext cx="2095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a:solidFill>
                <a:sysClr val="windowText" lastClr="000000"/>
              </a:solidFill>
              <a:latin typeface="Arial" panose="020B0604020202020204" pitchFamily="34" charset="0"/>
              <a:cs typeface="Arial" panose="020B0604020202020204" pitchFamily="34" charset="0"/>
            </a:rPr>
            <a:t>Plan</a:t>
          </a:r>
          <a:r>
            <a:rPr lang="es-CO" sz="2000" baseline="0">
              <a:solidFill>
                <a:sysClr val="windowText" lastClr="000000"/>
              </a:solidFill>
              <a:latin typeface="Arial" panose="020B0604020202020204" pitchFamily="34" charset="0"/>
              <a:cs typeface="Arial" panose="020B0604020202020204" pitchFamily="34" charset="0"/>
            </a:rPr>
            <a:t> Anticorrupción y de Atención al Ciudadano 2020</a:t>
          </a:r>
          <a:endParaRPr lang="es-CO" sz="2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409575</xdr:colOff>
      <xdr:row>7</xdr:row>
      <xdr:rowOff>123825</xdr:rowOff>
    </xdr:from>
    <xdr:to>
      <xdr:col>8</xdr:col>
      <xdr:colOff>219075</xdr:colOff>
      <xdr:row>14</xdr:row>
      <xdr:rowOff>171450</xdr:rowOff>
    </xdr:to>
    <xdr:sp macro="" textlink="">
      <xdr:nvSpPr>
        <xdr:cNvPr id="4" name="CuadroTexto 3">
          <a:extLst>
            <a:ext uri="{FF2B5EF4-FFF2-40B4-BE49-F238E27FC236}">
              <a16:creationId xmlns:a16="http://schemas.microsoft.com/office/drawing/2014/main" id="{9C84AFEC-E6E9-4352-9467-0C4C0AB91353}"/>
            </a:ext>
          </a:extLst>
        </xdr:cNvPr>
        <xdr:cNvSpPr txBox="1"/>
      </xdr:nvSpPr>
      <xdr:spPr>
        <a:xfrm>
          <a:off x="4219575" y="1457325"/>
          <a:ext cx="2095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a:solidFill>
                <a:sysClr val="windowText" lastClr="000000"/>
              </a:solidFill>
              <a:latin typeface="Arial" panose="020B0604020202020204" pitchFamily="34" charset="0"/>
              <a:cs typeface="Arial" panose="020B0604020202020204" pitchFamily="34" charset="0"/>
            </a:rPr>
            <a:t>Plan</a:t>
          </a:r>
          <a:r>
            <a:rPr lang="es-CO" sz="2000" baseline="0">
              <a:solidFill>
                <a:sysClr val="windowText" lastClr="000000"/>
              </a:solidFill>
              <a:latin typeface="Arial" panose="020B0604020202020204" pitchFamily="34" charset="0"/>
              <a:cs typeface="Arial" panose="020B0604020202020204" pitchFamily="34" charset="0"/>
            </a:rPr>
            <a:t> Anticorrupción y de Atención al Ciudadano 2021</a:t>
          </a:r>
          <a:endParaRPr lang="es-CO" sz="2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1703295</xdr:colOff>
      <xdr:row>3</xdr:row>
      <xdr:rowOff>14616</xdr:rowOff>
    </xdr:to>
    <xdr:pic>
      <xdr:nvPicPr>
        <xdr:cNvPr id="3" name="Imagen 2">
          <a:hlinkClick xmlns:r="http://schemas.openxmlformats.org/officeDocument/2006/relationships" r:id="rId1"/>
          <a:extLst>
            <a:ext uri="{FF2B5EF4-FFF2-40B4-BE49-F238E27FC236}">
              <a16:creationId xmlns:a16="http://schemas.microsoft.com/office/drawing/2014/main" id="{9D70B98D-74BD-49E5-8327-6AF3B32D2891}"/>
            </a:ext>
          </a:extLst>
        </xdr:cNvPr>
        <xdr:cNvPicPr>
          <a:picLocks noChangeAspect="1"/>
        </xdr:cNvPicPr>
      </xdr:nvPicPr>
      <xdr:blipFill>
        <a:blip xmlns:r="http://schemas.openxmlformats.org/officeDocument/2006/relationships" r:embed="rId2"/>
        <a:stretch>
          <a:fillRect/>
        </a:stretch>
      </xdr:blipFill>
      <xdr:spPr>
        <a:xfrm>
          <a:off x="1" y="0"/>
          <a:ext cx="1703294" cy="888675"/>
        </a:xfrm>
        <a:prstGeom prst="rect">
          <a:avLst/>
        </a:prstGeom>
      </xdr:spPr>
    </xdr:pic>
    <xdr:clientData/>
  </xdr:twoCellAnchor>
  <xdr:twoCellAnchor editAs="oneCell">
    <xdr:from>
      <xdr:col>0</xdr:col>
      <xdr:colOff>1</xdr:colOff>
      <xdr:row>0</xdr:row>
      <xdr:rowOff>0</xdr:rowOff>
    </xdr:from>
    <xdr:to>
      <xdr:col>0</xdr:col>
      <xdr:colOff>1712820</xdr:colOff>
      <xdr:row>3</xdr:row>
      <xdr:rowOff>14616</xdr:rowOff>
    </xdr:to>
    <xdr:pic>
      <xdr:nvPicPr>
        <xdr:cNvPr id="4" name="Imagen 3">
          <a:hlinkClick xmlns:r="http://schemas.openxmlformats.org/officeDocument/2006/relationships" r:id="rId1"/>
          <a:extLst>
            <a:ext uri="{FF2B5EF4-FFF2-40B4-BE49-F238E27FC236}">
              <a16:creationId xmlns:a16="http://schemas.microsoft.com/office/drawing/2014/main" id="{47C95FFE-5CFE-46EE-B0E2-6B4190C66583}"/>
            </a:ext>
          </a:extLst>
        </xdr:cNvPr>
        <xdr:cNvPicPr>
          <a:picLocks noChangeAspect="1"/>
        </xdr:cNvPicPr>
      </xdr:nvPicPr>
      <xdr:blipFill>
        <a:blip xmlns:r="http://schemas.openxmlformats.org/officeDocument/2006/relationships" r:embed="rId2"/>
        <a:stretch>
          <a:fillRect/>
        </a:stretch>
      </xdr:blipFill>
      <xdr:spPr>
        <a:xfrm>
          <a:off x="1" y="0"/>
          <a:ext cx="1712819" cy="8718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2</xdr:row>
      <xdr:rowOff>166193</xdr:rowOff>
    </xdr:to>
    <xdr:pic>
      <xdr:nvPicPr>
        <xdr:cNvPr id="3" name="Imagen 2">
          <a:hlinkClick xmlns:r="http://schemas.openxmlformats.org/officeDocument/2006/relationships" r:id="rId1"/>
          <a:extLst>
            <a:ext uri="{FF2B5EF4-FFF2-40B4-BE49-F238E27FC236}">
              <a16:creationId xmlns:a16="http://schemas.microsoft.com/office/drawing/2014/main" id="{30377496-F86D-4641-ACF1-E7F952F3B9E1}"/>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twoCellAnchor editAs="oneCell">
    <xdr:from>
      <xdr:col>0</xdr:col>
      <xdr:colOff>0</xdr:colOff>
      <xdr:row>0</xdr:row>
      <xdr:rowOff>0</xdr:rowOff>
    </xdr:from>
    <xdr:to>
      <xdr:col>0</xdr:col>
      <xdr:colOff>1710456</xdr:colOff>
      <xdr:row>2</xdr:row>
      <xdr:rowOff>169368</xdr:rowOff>
    </xdr:to>
    <xdr:pic>
      <xdr:nvPicPr>
        <xdr:cNvPr id="4" name="Imagen 3">
          <a:hlinkClick xmlns:r="http://schemas.openxmlformats.org/officeDocument/2006/relationships" r:id="rId1"/>
          <a:extLst>
            <a:ext uri="{FF2B5EF4-FFF2-40B4-BE49-F238E27FC236}">
              <a16:creationId xmlns:a16="http://schemas.microsoft.com/office/drawing/2014/main" id="{393B20A8-D64D-4A81-8877-5EC6CCCEB108}"/>
            </a:ext>
          </a:extLst>
        </xdr:cNvPr>
        <xdr:cNvPicPr>
          <a:picLocks noChangeAspect="1"/>
        </xdr:cNvPicPr>
      </xdr:nvPicPr>
      <xdr:blipFill>
        <a:blip xmlns:r="http://schemas.openxmlformats.org/officeDocument/2006/relationships" r:embed="rId2"/>
        <a:stretch>
          <a:fillRect/>
        </a:stretch>
      </xdr:blipFill>
      <xdr:spPr>
        <a:xfrm>
          <a:off x="0" y="0"/>
          <a:ext cx="1710456" cy="893268"/>
        </a:xfrm>
        <a:prstGeom prst="rect">
          <a:avLst/>
        </a:prstGeom>
      </xdr:spPr>
    </xdr:pic>
    <xdr:clientData/>
  </xdr:twoCellAnchor>
  <xdr:twoCellAnchor editAs="oneCell">
    <xdr:from>
      <xdr:col>0</xdr:col>
      <xdr:colOff>1</xdr:colOff>
      <xdr:row>2</xdr:row>
      <xdr:rowOff>0</xdr:rowOff>
    </xdr:from>
    <xdr:to>
      <xdr:col>0</xdr:col>
      <xdr:colOff>1712820</xdr:colOff>
      <xdr:row>6</xdr:row>
      <xdr:rowOff>113496</xdr:rowOff>
    </xdr:to>
    <xdr:pic>
      <xdr:nvPicPr>
        <xdr:cNvPr id="5" name="Imagen 4">
          <a:hlinkClick xmlns:r="http://schemas.openxmlformats.org/officeDocument/2006/relationships" r:id="rId1"/>
          <a:extLst>
            <a:ext uri="{FF2B5EF4-FFF2-40B4-BE49-F238E27FC236}">
              <a16:creationId xmlns:a16="http://schemas.microsoft.com/office/drawing/2014/main" id="{FF8E6929-A8FB-4A64-9878-22D962AEBCFE}"/>
            </a:ext>
          </a:extLst>
        </xdr:cNvPr>
        <xdr:cNvPicPr>
          <a:picLocks noChangeAspect="1"/>
        </xdr:cNvPicPr>
      </xdr:nvPicPr>
      <xdr:blipFill>
        <a:blip xmlns:r="http://schemas.openxmlformats.org/officeDocument/2006/relationships" r:embed="rId3"/>
        <a:stretch>
          <a:fillRect/>
        </a:stretch>
      </xdr:blipFill>
      <xdr:spPr>
        <a:xfrm>
          <a:off x="1" y="723900"/>
          <a:ext cx="1712819" cy="11585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32843</xdr:rowOff>
    </xdr:to>
    <xdr:pic>
      <xdr:nvPicPr>
        <xdr:cNvPr id="3" name="Imagen 2">
          <a:hlinkClick xmlns:r="http://schemas.openxmlformats.org/officeDocument/2006/relationships" r:id="rId1"/>
          <a:extLst>
            <a:ext uri="{FF2B5EF4-FFF2-40B4-BE49-F238E27FC236}">
              <a16:creationId xmlns:a16="http://schemas.microsoft.com/office/drawing/2014/main" id="{FCEEF577-2D6F-43D1-8C7C-68A317D35245}"/>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twoCellAnchor editAs="oneCell">
    <xdr:from>
      <xdr:col>0</xdr:col>
      <xdr:colOff>0</xdr:colOff>
      <xdr:row>0</xdr:row>
      <xdr:rowOff>0</xdr:rowOff>
    </xdr:from>
    <xdr:to>
      <xdr:col>0</xdr:col>
      <xdr:colOff>1710456</xdr:colOff>
      <xdr:row>3</xdr:row>
      <xdr:rowOff>36018</xdr:rowOff>
    </xdr:to>
    <xdr:pic>
      <xdr:nvPicPr>
        <xdr:cNvPr id="4" name="Imagen 3">
          <a:hlinkClick xmlns:r="http://schemas.openxmlformats.org/officeDocument/2006/relationships" r:id="rId1"/>
          <a:extLst>
            <a:ext uri="{FF2B5EF4-FFF2-40B4-BE49-F238E27FC236}">
              <a16:creationId xmlns:a16="http://schemas.microsoft.com/office/drawing/2014/main" id="{D07DE17F-10EA-4A2B-BD2A-A646873BAB7F}"/>
            </a:ext>
          </a:extLst>
        </xdr:cNvPr>
        <xdr:cNvPicPr>
          <a:picLocks noChangeAspect="1"/>
        </xdr:cNvPicPr>
      </xdr:nvPicPr>
      <xdr:blipFill>
        <a:blip xmlns:r="http://schemas.openxmlformats.org/officeDocument/2006/relationships" r:embed="rId2"/>
        <a:stretch>
          <a:fillRect/>
        </a:stretch>
      </xdr:blipFill>
      <xdr:spPr>
        <a:xfrm>
          <a:off x="0" y="0"/>
          <a:ext cx="1710456" cy="8932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20419</xdr:rowOff>
    </xdr:to>
    <xdr:pic>
      <xdr:nvPicPr>
        <xdr:cNvPr id="3" name="Imagen 2">
          <a:hlinkClick xmlns:r="http://schemas.openxmlformats.org/officeDocument/2006/relationships" r:id="rId1"/>
          <a:extLst>
            <a:ext uri="{FF2B5EF4-FFF2-40B4-BE49-F238E27FC236}">
              <a16:creationId xmlns:a16="http://schemas.microsoft.com/office/drawing/2014/main" id="{47E7E6F6-F863-422B-9057-43347AFE1B25}"/>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oneCellAnchor>
    <xdr:from>
      <xdr:col>0</xdr:col>
      <xdr:colOff>0</xdr:colOff>
      <xdr:row>0</xdr:row>
      <xdr:rowOff>0</xdr:rowOff>
    </xdr:from>
    <xdr:ext cx="1700931" cy="877669"/>
    <xdr:pic>
      <xdr:nvPicPr>
        <xdr:cNvPr id="5" name="Imagen 4">
          <a:hlinkClick xmlns:r="http://schemas.openxmlformats.org/officeDocument/2006/relationships" r:id="rId1"/>
          <a:extLst>
            <a:ext uri="{FF2B5EF4-FFF2-40B4-BE49-F238E27FC236}">
              <a16:creationId xmlns:a16="http://schemas.microsoft.com/office/drawing/2014/main" id="{513B0083-A004-4C9E-B11C-83759021AEFA}"/>
            </a:ext>
          </a:extLst>
        </xdr:cNvPr>
        <xdr:cNvPicPr>
          <a:picLocks noChangeAspect="1"/>
        </xdr:cNvPicPr>
      </xdr:nvPicPr>
      <xdr:blipFill>
        <a:blip xmlns:r="http://schemas.openxmlformats.org/officeDocument/2006/relationships" r:embed="rId2"/>
        <a:stretch>
          <a:fillRect/>
        </a:stretch>
      </xdr:blipFill>
      <xdr:spPr>
        <a:xfrm>
          <a:off x="0" y="0"/>
          <a:ext cx="1700931" cy="87766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61418</xdr:rowOff>
    </xdr:to>
    <xdr:pic>
      <xdr:nvPicPr>
        <xdr:cNvPr id="4" name="Imagen 3">
          <a:hlinkClick xmlns:r="http://schemas.openxmlformats.org/officeDocument/2006/relationships" r:id="rId1"/>
          <a:extLst>
            <a:ext uri="{FF2B5EF4-FFF2-40B4-BE49-F238E27FC236}">
              <a16:creationId xmlns:a16="http://schemas.microsoft.com/office/drawing/2014/main" id="{5C4DDA80-AE59-4B14-92C1-CA779DCD2CB9}"/>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twoCellAnchor editAs="oneCell">
    <xdr:from>
      <xdr:col>0</xdr:col>
      <xdr:colOff>0</xdr:colOff>
      <xdr:row>0</xdr:row>
      <xdr:rowOff>0</xdr:rowOff>
    </xdr:from>
    <xdr:to>
      <xdr:col>0</xdr:col>
      <xdr:colOff>1704106</xdr:colOff>
      <xdr:row>3</xdr:row>
      <xdr:rowOff>58243</xdr:rowOff>
    </xdr:to>
    <xdr:pic>
      <xdr:nvPicPr>
        <xdr:cNvPr id="3" name="Imagen 2">
          <a:hlinkClick xmlns:r="http://schemas.openxmlformats.org/officeDocument/2006/relationships" r:id="rId1"/>
          <a:extLst>
            <a:ext uri="{FF2B5EF4-FFF2-40B4-BE49-F238E27FC236}">
              <a16:creationId xmlns:a16="http://schemas.microsoft.com/office/drawing/2014/main" id="{58099963-6302-431E-8440-937CA834132C}"/>
            </a:ext>
          </a:extLst>
        </xdr:cNvPr>
        <xdr:cNvPicPr>
          <a:picLocks noChangeAspect="1"/>
        </xdr:cNvPicPr>
      </xdr:nvPicPr>
      <xdr:blipFill>
        <a:blip xmlns:r="http://schemas.openxmlformats.org/officeDocument/2006/relationships" r:embed="rId2"/>
        <a:stretch>
          <a:fillRect/>
        </a:stretch>
      </xdr:blipFill>
      <xdr:spPr>
        <a:xfrm>
          <a:off x="0" y="0"/>
          <a:ext cx="1704106" cy="8869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683559</xdr:colOff>
      <xdr:row>0</xdr:row>
      <xdr:rowOff>0</xdr:rowOff>
    </xdr:from>
    <xdr:to>
      <xdr:col>1</xdr:col>
      <xdr:colOff>378637</xdr:colOff>
      <xdr:row>2</xdr:row>
      <xdr:rowOff>284975</xdr:rowOff>
    </xdr:to>
    <xdr:pic>
      <xdr:nvPicPr>
        <xdr:cNvPr id="3" name="Imagen 2">
          <a:hlinkClick xmlns:r="http://schemas.openxmlformats.org/officeDocument/2006/relationships" r:id="rId1"/>
          <a:extLst>
            <a:ext uri="{FF2B5EF4-FFF2-40B4-BE49-F238E27FC236}">
              <a16:creationId xmlns:a16="http://schemas.microsoft.com/office/drawing/2014/main" id="{DF3F4340-F1B4-4CD8-8D09-8762E5AB850B}"/>
            </a:ext>
          </a:extLst>
        </xdr:cNvPr>
        <xdr:cNvPicPr>
          <a:picLocks noChangeAspect="1"/>
        </xdr:cNvPicPr>
      </xdr:nvPicPr>
      <xdr:blipFill>
        <a:blip xmlns:r="http://schemas.openxmlformats.org/officeDocument/2006/relationships" r:embed="rId2"/>
        <a:stretch>
          <a:fillRect/>
        </a:stretch>
      </xdr:blipFill>
      <xdr:spPr>
        <a:xfrm>
          <a:off x="683559" y="0"/>
          <a:ext cx="1700931" cy="890093"/>
        </a:xfrm>
        <a:prstGeom prst="rect">
          <a:avLst/>
        </a:prstGeom>
      </xdr:spPr>
    </xdr:pic>
    <xdr:clientData/>
  </xdr:twoCellAnchor>
  <xdr:twoCellAnchor editAs="oneCell">
    <xdr:from>
      <xdr:col>0</xdr:col>
      <xdr:colOff>683559</xdr:colOff>
      <xdr:row>0</xdr:row>
      <xdr:rowOff>0</xdr:rowOff>
    </xdr:from>
    <xdr:to>
      <xdr:col>1</xdr:col>
      <xdr:colOff>380754</xdr:colOff>
      <xdr:row>2</xdr:row>
      <xdr:rowOff>284975</xdr:rowOff>
    </xdr:to>
    <xdr:pic>
      <xdr:nvPicPr>
        <xdr:cNvPr id="4" name="Imagen 3">
          <a:hlinkClick xmlns:r="http://schemas.openxmlformats.org/officeDocument/2006/relationships" r:id="rId1"/>
          <a:extLst>
            <a:ext uri="{FF2B5EF4-FFF2-40B4-BE49-F238E27FC236}">
              <a16:creationId xmlns:a16="http://schemas.microsoft.com/office/drawing/2014/main" id="{B0530423-1547-45E8-942F-3446A0242670}"/>
            </a:ext>
          </a:extLst>
        </xdr:cNvPr>
        <xdr:cNvPicPr>
          <a:picLocks noChangeAspect="1"/>
        </xdr:cNvPicPr>
      </xdr:nvPicPr>
      <xdr:blipFill>
        <a:blip xmlns:r="http://schemas.openxmlformats.org/officeDocument/2006/relationships" r:embed="rId2"/>
        <a:stretch>
          <a:fillRect/>
        </a:stretch>
      </xdr:blipFill>
      <xdr:spPr>
        <a:xfrm>
          <a:off x="683559" y="0"/>
          <a:ext cx="1703048" cy="894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1712820</xdr:colOff>
      <xdr:row>3</xdr:row>
      <xdr:rowOff>338466</xdr:rowOff>
    </xdr:to>
    <xdr:pic>
      <xdr:nvPicPr>
        <xdr:cNvPr id="2" name="Imagen 1">
          <a:hlinkClick xmlns:r="http://schemas.openxmlformats.org/officeDocument/2006/relationships" r:id="rId1"/>
          <a:extLst>
            <a:ext uri="{FF2B5EF4-FFF2-40B4-BE49-F238E27FC236}">
              <a16:creationId xmlns:a16="http://schemas.microsoft.com/office/drawing/2014/main" id="{F8C27CE5-91FA-4288-980A-832E97C11FD2}"/>
            </a:ext>
          </a:extLst>
        </xdr:cNvPr>
        <xdr:cNvPicPr>
          <a:picLocks noChangeAspect="1"/>
        </xdr:cNvPicPr>
      </xdr:nvPicPr>
      <xdr:blipFill>
        <a:blip xmlns:r="http://schemas.openxmlformats.org/officeDocument/2006/relationships" r:embed="rId2"/>
        <a:stretch>
          <a:fillRect/>
        </a:stretch>
      </xdr:blipFill>
      <xdr:spPr>
        <a:xfrm>
          <a:off x="1" y="0"/>
          <a:ext cx="1712819" cy="8718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1657350</xdr:colOff>
      <xdr:row>0</xdr:row>
      <xdr:rowOff>0</xdr:rowOff>
    </xdr:from>
    <xdr:to>
      <xdr:col>1</xdr:col>
      <xdr:colOff>2600325</xdr:colOff>
      <xdr:row>0</xdr:row>
      <xdr:rowOff>333375</xdr:rowOff>
    </xdr:to>
    <xdr:pic>
      <xdr:nvPicPr>
        <xdr:cNvPr id="2" name="Imagen 1">
          <a:extLst>
            <a:ext uri="{FF2B5EF4-FFF2-40B4-BE49-F238E27FC236}">
              <a16:creationId xmlns:a16="http://schemas.microsoft.com/office/drawing/2014/main" id="{8D54C5EC-2F55-4F29-B34C-A04C833F9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3175" y="0"/>
          <a:ext cx="9429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1647825</xdr:colOff>
      <xdr:row>1</xdr:row>
      <xdr:rowOff>485775</xdr:rowOff>
    </xdr:to>
    <xdr:pic>
      <xdr:nvPicPr>
        <xdr:cNvPr id="2" name="Imagen 1">
          <a:extLst>
            <a:ext uri="{FF2B5EF4-FFF2-40B4-BE49-F238E27FC236}">
              <a16:creationId xmlns:a16="http://schemas.microsoft.com/office/drawing/2014/main" id="{5E2B5C4E-48DD-4393-8AB4-D7A1127F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4782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2381249</xdr:colOff>
      <xdr:row>0</xdr:row>
      <xdr:rowOff>775847</xdr:rowOff>
    </xdr:to>
    <xdr:pic>
      <xdr:nvPicPr>
        <xdr:cNvPr id="3" name="Imagen 2">
          <a:extLst>
            <a:ext uri="{FF2B5EF4-FFF2-40B4-BE49-F238E27FC236}">
              <a16:creationId xmlns:a16="http://schemas.microsoft.com/office/drawing/2014/main" id="{91BD43B2-D85B-472F-AE23-3CB322010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381249" cy="775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455957</xdr:rowOff>
    </xdr:to>
    <xdr:pic>
      <xdr:nvPicPr>
        <xdr:cNvPr id="2" name="Imagen 1">
          <a:hlinkClick xmlns:r="http://schemas.openxmlformats.org/officeDocument/2006/relationships" r:id="rId1"/>
          <a:extLst>
            <a:ext uri="{FF2B5EF4-FFF2-40B4-BE49-F238E27FC236}">
              <a16:creationId xmlns:a16="http://schemas.microsoft.com/office/drawing/2014/main" id="{650D9650-DF93-4453-834B-1FB2ECAC196D}"/>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twoCellAnchor editAs="oneCell">
    <xdr:from>
      <xdr:col>0</xdr:col>
      <xdr:colOff>0</xdr:colOff>
      <xdr:row>6</xdr:row>
      <xdr:rowOff>0</xdr:rowOff>
    </xdr:from>
    <xdr:to>
      <xdr:col>10</xdr:col>
      <xdr:colOff>503464</xdr:colOff>
      <xdr:row>22</xdr:row>
      <xdr:rowOff>27214</xdr:rowOff>
    </xdr:to>
    <xdr:pic>
      <xdr:nvPicPr>
        <xdr:cNvPr id="9" name="Imagen 8">
          <a:extLst>
            <a:ext uri="{FF2B5EF4-FFF2-40B4-BE49-F238E27FC236}">
              <a16:creationId xmlns:a16="http://schemas.microsoft.com/office/drawing/2014/main" id="{EF967DEF-075B-4770-BA5A-1923D8DD6725}"/>
            </a:ext>
          </a:extLst>
        </xdr:cNvPr>
        <xdr:cNvPicPr>
          <a:picLocks noChangeAspect="1"/>
        </xdr:cNvPicPr>
      </xdr:nvPicPr>
      <xdr:blipFill rotWithShape="1">
        <a:blip xmlns:r="http://schemas.openxmlformats.org/officeDocument/2006/relationships" r:embed="rId3"/>
        <a:srcRect l="19559" t="28836" r="21765" b="33399"/>
        <a:stretch/>
      </xdr:blipFill>
      <xdr:spPr>
        <a:xfrm>
          <a:off x="0" y="1415143"/>
          <a:ext cx="8123464" cy="3075214"/>
        </a:xfrm>
        <a:prstGeom prst="rect">
          <a:avLst/>
        </a:prstGeom>
      </xdr:spPr>
    </xdr:pic>
    <xdr:clientData/>
  </xdr:twoCellAnchor>
  <xdr:twoCellAnchor editAs="oneCell">
    <xdr:from>
      <xdr:col>1</xdr:col>
      <xdr:colOff>503464</xdr:colOff>
      <xdr:row>29</xdr:row>
      <xdr:rowOff>108855</xdr:rowOff>
    </xdr:from>
    <xdr:to>
      <xdr:col>10</xdr:col>
      <xdr:colOff>299357</xdr:colOff>
      <xdr:row>55</xdr:row>
      <xdr:rowOff>149679</xdr:rowOff>
    </xdr:to>
    <xdr:pic>
      <xdr:nvPicPr>
        <xdr:cNvPr id="10" name="Imagen 9">
          <a:extLst>
            <a:ext uri="{FF2B5EF4-FFF2-40B4-BE49-F238E27FC236}">
              <a16:creationId xmlns:a16="http://schemas.microsoft.com/office/drawing/2014/main" id="{356F96EF-35D7-42CD-BC21-7046C70A2490}"/>
            </a:ext>
          </a:extLst>
        </xdr:cNvPr>
        <xdr:cNvPicPr>
          <a:picLocks noChangeAspect="1"/>
        </xdr:cNvPicPr>
      </xdr:nvPicPr>
      <xdr:blipFill rotWithShape="1">
        <a:blip xmlns:r="http://schemas.openxmlformats.org/officeDocument/2006/relationships" r:embed="rId4"/>
        <a:srcRect l="34724" t="19161" r="36094" b="19447"/>
        <a:stretch/>
      </xdr:blipFill>
      <xdr:spPr>
        <a:xfrm>
          <a:off x="1265464" y="6014355"/>
          <a:ext cx="6653893" cy="4993824"/>
        </a:xfrm>
        <a:prstGeom prst="rect">
          <a:avLst/>
        </a:prstGeom>
      </xdr:spPr>
    </xdr:pic>
    <xdr:clientData/>
  </xdr:twoCellAnchor>
  <xdr:twoCellAnchor editAs="oneCell">
    <xdr:from>
      <xdr:col>2</xdr:col>
      <xdr:colOff>503463</xdr:colOff>
      <xdr:row>60</xdr:row>
      <xdr:rowOff>122464</xdr:rowOff>
    </xdr:from>
    <xdr:to>
      <xdr:col>9</xdr:col>
      <xdr:colOff>272142</xdr:colOff>
      <xdr:row>82</xdr:row>
      <xdr:rowOff>68034</xdr:rowOff>
    </xdr:to>
    <xdr:pic>
      <xdr:nvPicPr>
        <xdr:cNvPr id="11" name="Imagen 10">
          <a:extLst>
            <a:ext uri="{FF2B5EF4-FFF2-40B4-BE49-F238E27FC236}">
              <a16:creationId xmlns:a16="http://schemas.microsoft.com/office/drawing/2014/main" id="{9F409774-479B-461F-8CD0-FC642603EBF1}"/>
            </a:ext>
          </a:extLst>
        </xdr:cNvPr>
        <xdr:cNvPicPr>
          <a:picLocks noChangeAspect="1"/>
        </xdr:cNvPicPr>
      </xdr:nvPicPr>
      <xdr:blipFill rotWithShape="1">
        <a:blip xmlns:r="http://schemas.openxmlformats.org/officeDocument/2006/relationships" r:embed="rId5"/>
        <a:srcRect l="29704" t="17487" r="31073" b="25958"/>
        <a:stretch/>
      </xdr:blipFill>
      <xdr:spPr>
        <a:xfrm>
          <a:off x="2027463" y="12083143"/>
          <a:ext cx="5102679" cy="4136570"/>
        </a:xfrm>
        <a:prstGeom prst="rect">
          <a:avLst/>
        </a:prstGeom>
      </xdr:spPr>
    </xdr:pic>
    <xdr:clientData/>
  </xdr:twoCellAnchor>
  <xdr:twoCellAnchor editAs="oneCell">
    <xdr:from>
      <xdr:col>5</xdr:col>
      <xdr:colOff>503465</xdr:colOff>
      <xdr:row>81</xdr:row>
      <xdr:rowOff>54428</xdr:rowOff>
    </xdr:from>
    <xdr:to>
      <xdr:col>12</xdr:col>
      <xdr:colOff>217715</xdr:colOff>
      <xdr:row>102</xdr:row>
      <xdr:rowOff>95249</xdr:rowOff>
    </xdr:to>
    <xdr:pic>
      <xdr:nvPicPr>
        <xdr:cNvPr id="12" name="Imagen 11">
          <a:extLst>
            <a:ext uri="{FF2B5EF4-FFF2-40B4-BE49-F238E27FC236}">
              <a16:creationId xmlns:a16="http://schemas.microsoft.com/office/drawing/2014/main" id="{F7F96614-BD6E-4E8C-A162-647D8384A61C}"/>
            </a:ext>
          </a:extLst>
        </xdr:cNvPr>
        <xdr:cNvPicPr>
          <a:picLocks noChangeAspect="1"/>
        </xdr:cNvPicPr>
      </xdr:nvPicPr>
      <xdr:blipFill rotWithShape="1">
        <a:blip xmlns:r="http://schemas.openxmlformats.org/officeDocument/2006/relationships" r:embed="rId6"/>
        <a:srcRect l="29809" t="26231" r="31386" b="18516"/>
        <a:stretch/>
      </xdr:blipFill>
      <xdr:spPr>
        <a:xfrm>
          <a:off x="4313465" y="16015607"/>
          <a:ext cx="5048250" cy="404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349250</xdr:colOff>
      <xdr:row>31</xdr:row>
      <xdr:rowOff>144463</xdr:rowOff>
    </xdr:to>
    <xdr:graphicFrame macro="">
      <xdr:nvGraphicFramePr>
        <xdr:cNvPr id="2" name="Marcador de contenido 3">
          <a:extLst>
            <a:ext uri="{FF2B5EF4-FFF2-40B4-BE49-F238E27FC236}">
              <a16:creationId xmlns:a16="http://schemas.microsoft.com/office/drawing/2014/main" id="{DA2A6FB8-6007-437A-805B-C9C04A384B79}"/>
            </a:ext>
          </a:extLst>
        </xdr:cNvPr>
        <xdr:cNvGraphicFramePr>
          <a:graphicFrameLocks noGrp="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5</xdr:col>
      <xdr:colOff>619124</xdr:colOff>
      <xdr:row>11</xdr:row>
      <xdr:rowOff>47626</xdr:rowOff>
    </xdr:from>
    <xdr:to>
      <xdr:col>8</xdr:col>
      <xdr:colOff>603249</xdr:colOff>
      <xdr:row>22</xdr:row>
      <xdr:rowOff>63500</xdr:rowOff>
    </xdr:to>
    <xdr:sp macro="" textlink="">
      <xdr:nvSpPr>
        <xdr:cNvPr id="3" name="CuadroTexto 2">
          <a:extLst>
            <a:ext uri="{FF2B5EF4-FFF2-40B4-BE49-F238E27FC236}">
              <a16:creationId xmlns:a16="http://schemas.microsoft.com/office/drawing/2014/main" id="{CA76A5A7-C8D4-4DF1-9C54-66CF2F99D94D}"/>
            </a:ext>
          </a:extLst>
        </xdr:cNvPr>
        <xdr:cNvSpPr txBox="1"/>
      </xdr:nvSpPr>
      <xdr:spPr>
        <a:xfrm>
          <a:off x="4429124" y="2143126"/>
          <a:ext cx="2270125" cy="2111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800">
              <a:solidFill>
                <a:sysClr val="windowText" lastClr="000000"/>
              </a:solidFill>
              <a:latin typeface="Arial" panose="020B0604020202020204" pitchFamily="34" charset="0"/>
              <a:cs typeface="Arial" panose="020B0604020202020204" pitchFamily="34" charset="0"/>
            </a:rPr>
            <a:t>Plan</a:t>
          </a:r>
          <a:r>
            <a:rPr lang="es-CO" sz="2800" baseline="0">
              <a:solidFill>
                <a:sysClr val="windowText" lastClr="000000"/>
              </a:solidFill>
              <a:latin typeface="Arial" panose="020B0604020202020204" pitchFamily="34" charset="0"/>
              <a:cs typeface="Arial" panose="020B0604020202020204" pitchFamily="34" charset="0"/>
            </a:rPr>
            <a:t> de Acción Intitucional 2021</a:t>
          </a:r>
          <a:endParaRPr lang="es-CO" sz="28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1598083</xdr:colOff>
      <xdr:row>4</xdr:row>
      <xdr:rowOff>370232</xdr:rowOff>
    </xdr:to>
    <xdr:pic>
      <xdr:nvPicPr>
        <xdr:cNvPr id="2" name="Imagen 1">
          <a:hlinkClick xmlns:r="http://schemas.openxmlformats.org/officeDocument/2006/relationships" r:id="rId1"/>
          <a:extLst>
            <a:ext uri="{FF2B5EF4-FFF2-40B4-BE49-F238E27FC236}">
              <a16:creationId xmlns:a16="http://schemas.microsoft.com/office/drawing/2014/main" id="{1BB44450-9887-4DE1-B283-C92C6EF9B235}"/>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1598083</xdr:colOff>
      <xdr:row>5</xdr:row>
      <xdr:rowOff>473646</xdr:rowOff>
    </xdr:to>
    <xdr:pic>
      <xdr:nvPicPr>
        <xdr:cNvPr id="2" name="Imagen 1">
          <a:hlinkClick xmlns:r="http://schemas.openxmlformats.org/officeDocument/2006/relationships" r:id="rId1"/>
          <a:extLst>
            <a:ext uri="{FF2B5EF4-FFF2-40B4-BE49-F238E27FC236}">
              <a16:creationId xmlns:a16="http://schemas.microsoft.com/office/drawing/2014/main" id="{8BE520C0-F550-4BCB-B6FC-68D4A95631F3}"/>
            </a:ext>
          </a:extLst>
        </xdr:cNvPr>
        <xdr:cNvPicPr>
          <a:picLocks noChangeAspect="1"/>
        </xdr:cNvPicPr>
      </xdr:nvPicPr>
      <xdr:blipFill>
        <a:blip xmlns:r="http://schemas.openxmlformats.org/officeDocument/2006/relationships" r:embed="rId2"/>
        <a:stretch>
          <a:fillRect/>
        </a:stretch>
      </xdr:blipFill>
      <xdr:spPr>
        <a:xfrm>
          <a:off x="295276" y="0"/>
          <a:ext cx="1598083" cy="11703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1</xdr:col>
      <xdr:colOff>1381125</xdr:colOff>
      <xdr:row>4</xdr:row>
      <xdr:rowOff>173337</xdr:rowOff>
    </xdr:to>
    <xdr:pic>
      <xdr:nvPicPr>
        <xdr:cNvPr id="2" name="Imagen 1">
          <a:hlinkClick xmlns:r="http://schemas.openxmlformats.org/officeDocument/2006/relationships" r:id="rId1"/>
          <a:extLst>
            <a:ext uri="{FF2B5EF4-FFF2-40B4-BE49-F238E27FC236}">
              <a16:creationId xmlns:a16="http://schemas.microsoft.com/office/drawing/2014/main" id="{20E83A6B-5388-48AD-B27F-706CE3998467}"/>
            </a:ext>
          </a:extLst>
        </xdr:cNvPr>
        <xdr:cNvPicPr>
          <a:picLocks noChangeAspect="1"/>
        </xdr:cNvPicPr>
      </xdr:nvPicPr>
      <xdr:blipFill>
        <a:blip xmlns:r="http://schemas.openxmlformats.org/officeDocument/2006/relationships" r:embed="rId2"/>
        <a:stretch>
          <a:fillRect/>
        </a:stretch>
      </xdr:blipFill>
      <xdr:spPr>
        <a:xfrm>
          <a:off x="923925" y="38100"/>
          <a:ext cx="1219200" cy="94894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367394</xdr:colOff>
      <xdr:row>0</xdr:row>
      <xdr:rowOff>0</xdr:rowOff>
    </xdr:from>
    <xdr:to>
      <xdr:col>1</xdr:col>
      <xdr:colOff>2121015</xdr:colOff>
      <xdr:row>4</xdr:row>
      <xdr:rowOff>333375</xdr:rowOff>
    </xdr:to>
    <xdr:pic>
      <xdr:nvPicPr>
        <xdr:cNvPr id="2" name="Imagen 1">
          <a:hlinkClick xmlns:r="http://schemas.openxmlformats.org/officeDocument/2006/relationships" r:id="rId1"/>
          <a:extLst>
            <a:ext uri="{FF2B5EF4-FFF2-40B4-BE49-F238E27FC236}">
              <a16:creationId xmlns:a16="http://schemas.microsoft.com/office/drawing/2014/main" id="{9D33B2A8-6CD7-4708-93A7-E0B51A6F4F23}"/>
            </a:ext>
          </a:extLst>
        </xdr:cNvPr>
        <xdr:cNvPicPr>
          <a:picLocks noChangeAspect="1"/>
        </xdr:cNvPicPr>
      </xdr:nvPicPr>
      <xdr:blipFill>
        <a:blip xmlns:r="http://schemas.openxmlformats.org/officeDocument/2006/relationships" r:embed="rId2"/>
        <a:stretch>
          <a:fillRect/>
        </a:stretch>
      </xdr:blipFill>
      <xdr:spPr>
        <a:xfrm>
          <a:off x="571501" y="0"/>
          <a:ext cx="1551214" cy="131989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60477</xdr:colOff>
      <xdr:row>0</xdr:row>
      <xdr:rowOff>31750</xdr:rowOff>
    </xdr:from>
    <xdr:to>
      <xdr:col>0</xdr:col>
      <xdr:colOff>1844524</xdr:colOff>
      <xdr:row>5</xdr:row>
      <xdr:rowOff>45357</xdr:rowOff>
    </xdr:to>
    <xdr:pic>
      <xdr:nvPicPr>
        <xdr:cNvPr id="2" name="Imagen 1">
          <a:hlinkClick xmlns:r="http://schemas.openxmlformats.org/officeDocument/2006/relationships" r:id="rId1"/>
          <a:extLst>
            <a:ext uri="{FF2B5EF4-FFF2-40B4-BE49-F238E27FC236}">
              <a16:creationId xmlns:a16="http://schemas.microsoft.com/office/drawing/2014/main" id="{6BFD9FA9-DF04-46C0-B8D6-1832918B3E01}"/>
            </a:ext>
          </a:extLst>
        </xdr:cNvPr>
        <xdr:cNvPicPr>
          <a:picLocks noChangeAspect="1"/>
        </xdr:cNvPicPr>
      </xdr:nvPicPr>
      <xdr:blipFill>
        <a:blip xmlns:r="http://schemas.openxmlformats.org/officeDocument/2006/relationships" r:embed="rId2"/>
        <a:stretch>
          <a:fillRect/>
        </a:stretch>
      </xdr:blipFill>
      <xdr:spPr>
        <a:xfrm>
          <a:off x="60477" y="31750"/>
          <a:ext cx="1781023" cy="12594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702734</xdr:colOff>
      <xdr:row>2</xdr:row>
      <xdr:rowOff>208307</xdr:rowOff>
    </xdr:to>
    <xdr:pic>
      <xdr:nvPicPr>
        <xdr:cNvPr id="2" name="Imagen 1">
          <a:hlinkClick xmlns:r="http://schemas.openxmlformats.org/officeDocument/2006/relationships" r:id="rId1"/>
          <a:extLst>
            <a:ext uri="{FF2B5EF4-FFF2-40B4-BE49-F238E27FC236}">
              <a16:creationId xmlns:a16="http://schemas.microsoft.com/office/drawing/2014/main" id="{CCD2A23E-1698-4AC3-AFEE-09DCAC254919}"/>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twoCellAnchor editAs="oneCell">
    <xdr:from>
      <xdr:col>0</xdr:col>
      <xdr:colOff>119682</xdr:colOff>
      <xdr:row>1</xdr:row>
      <xdr:rowOff>76049</xdr:rowOff>
    </xdr:from>
    <xdr:to>
      <xdr:col>1</xdr:col>
      <xdr:colOff>839310</xdr:colOff>
      <xdr:row>2</xdr:row>
      <xdr:rowOff>209550</xdr:rowOff>
    </xdr:to>
    <xdr:pic>
      <xdr:nvPicPr>
        <xdr:cNvPr id="3" name="Imagen 2">
          <a:extLst>
            <a:ext uri="{FF2B5EF4-FFF2-40B4-BE49-F238E27FC236}">
              <a16:creationId xmlns:a16="http://schemas.microsoft.com/office/drawing/2014/main" id="{78EBD635-FA49-4804-A474-2CC10FF59DD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9682" y="323699"/>
          <a:ext cx="1240328" cy="571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2402032</xdr:colOff>
      <xdr:row>4</xdr:row>
      <xdr:rowOff>409307</xdr:rowOff>
    </xdr:to>
    <xdr:pic>
      <xdr:nvPicPr>
        <xdr:cNvPr id="3" name="Imagen 2">
          <a:hlinkClick xmlns:r="http://schemas.openxmlformats.org/officeDocument/2006/relationships" r:id="rId1"/>
          <a:extLst>
            <a:ext uri="{FF2B5EF4-FFF2-40B4-BE49-F238E27FC236}">
              <a16:creationId xmlns:a16="http://schemas.microsoft.com/office/drawing/2014/main" id="{45ACF72E-AA66-412B-B5D0-B3DF61AD985E}"/>
            </a:ext>
          </a:extLst>
        </xdr:cNvPr>
        <xdr:cNvPicPr>
          <a:picLocks noChangeAspect="1"/>
        </xdr:cNvPicPr>
      </xdr:nvPicPr>
      <xdr:blipFill>
        <a:blip xmlns:r="http://schemas.openxmlformats.org/officeDocument/2006/relationships" r:embed="rId2"/>
        <a:stretch>
          <a:fillRect/>
        </a:stretch>
      </xdr:blipFill>
      <xdr:spPr>
        <a:xfrm>
          <a:off x="0" y="0"/>
          <a:ext cx="2402032" cy="13046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349250</xdr:colOff>
      <xdr:row>0</xdr:row>
      <xdr:rowOff>0</xdr:rowOff>
    </xdr:from>
    <xdr:to>
      <xdr:col>1</xdr:col>
      <xdr:colOff>2751282</xdr:colOff>
      <xdr:row>2</xdr:row>
      <xdr:rowOff>288009</xdr:rowOff>
    </xdr:to>
    <xdr:pic>
      <xdr:nvPicPr>
        <xdr:cNvPr id="3" name="Imagen 2">
          <a:extLst>
            <a:ext uri="{FF2B5EF4-FFF2-40B4-BE49-F238E27FC236}">
              <a16:creationId xmlns:a16="http://schemas.microsoft.com/office/drawing/2014/main" id="{C82F2A12-22B6-45C4-A898-54F241300739}"/>
            </a:ext>
          </a:extLst>
        </xdr:cNvPr>
        <xdr:cNvPicPr>
          <a:picLocks noChangeAspect="1"/>
        </xdr:cNvPicPr>
      </xdr:nvPicPr>
      <xdr:blipFill>
        <a:blip xmlns:r="http://schemas.openxmlformats.org/officeDocument/2006/relationships" r:embed="rId1"/>
        <a:stretch>
          <a:fillRect/>
        </a:stretch>
      </xdr:blipFill>
      <xdr:spPr>
        <a:xfrm>
          <a:off x="1651000" y="0"/>
          <a:ext cx="2402032" cy="1304009"/>
        </a:xfrm>
        <a:prstGeom prst="rect">
          <a:avLst/>
        </a:prstGeom>
      </xdr:spPr>
    </xdr:pic>
    <xdr:clientData/>
  </xdr:twoCellAnchor>
  <xdr:twoCellAnchor>
    <xdr:from>
      <xdr:col>17</xdr:col>
      <xdr:colOff>0</xdr:colOff>
      <xdr:row>10</xdr:row>
      <xdr:rowOff>165100</xdr:rowOff>
    </xdr:from>
    <xdr:to>
      <xdr:col>26</xdr:col>
      <xdr:colOff>25400</xdr:colOff>
      <xdr:row>25</xdr:row>
      <xdr:rowOff>152400</xdr:rowOff>
    </xdr:to>
    <xdr:graphicFrame macro="">
      <xdr:nvGraphicFramePr>
        <xdr:cNvPr id="4" name="2 Gráfico">
          <a:extLst>
            <a:ext uri="{FF2B5EF4-FFF2-40B4-BE49-F238E27FC236}">
              <a16:creationId xmlns:a16="http://schemas.microsoft.com/office/drawing/2014/main" id="{149AEE02-F93C-430E-86C6-C41215B22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11240</xdr:colOff>
      <xdr:row>11</xdr:row>
      <xdr:rowOff>11238</xdr:rowOff>
    </xdr:from>
    <xdr:to>
      <xdr:col>25</xdr:col>
      <xdr:colOff>22479</xdr:colOff>
      <xdr:row>22</xdr:row>
      <xdr:rowOff>168583</xdr:rowOff>
    </xdr:to>
    <xdr:graphicFrame macro="">
      <xdr:nvGraphicFramePr>
        <xdr:cNvPr id="2" name="2 Gráfico">
          <a:extLst>
            <a:ext uri="{FF2B5EF4-FFF2-40B4-BE49-F238E27FC236}">
              <a16:creationId xmlns:a16="http://schemas.microsoft.com/office/drawing/2014/main" id="{D29E76C5-4458-44AA-A18C-E00D804F4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523875</xdr:colOff>
      <xdr:row>0</xdr:row>
      <xdr:rowOff>0</xdr:rowOff>
    </xdr:from>
    <xdr:to>
      <xdr:col>1</xdr:col>
      <xdr:colOff>2238375</xdr:colOff>
      <xdr:row>3</xdr:row>
      <xdr:rowOff>16363</xdr:rowOff>
    </xdr:to>
    <xdr:pic>
      <xdr:nvPicPr>
        <xdr:cNvPr id="4" name="Imagen 3">
          <a:extLst>
            <a:ext uri="{FF2B5EF4-FFF2-40B4-BE49-F238E27FC236}">
              <a16:creationId xmlns:a16="http://schemas.microsoft.com/office/drawing/2014/main" id="{9DF65C22-F487-44C1-BC3D-B241A1AB498A}"/>
            </a:ext>
          </a:extLst>
        </xdr:cNvPr>
        <xdr:cNvPicPr>
          <a:picLocks noChangeAspect="1"/>
        </xdr:cNvPicPr>
      </xdr:nvPicPr>
      <xdr:blipFill>
        <a:blip xmlns:r="http://schemas.openxmlformats.org/officeDocument/2006/relationships" r:embed="rId2"/>
        <a:stretch>
          <a:fillRect/>
        </a:stretch>
      </xdr:blipFill>
      <xdr:spPr>
        <a:xfrm>
          <a:off x="1190625" y="0"/>
          <a:ext cx="1714500" cy="9307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742058</xdr:colOff>
      <xdr:row>32</xdr:row>
      <xdr:rowOff>149670</xdr:rowOff>
    </xdr:from>
    <xdr:to>
      <xdr:col>26</xdr:col>
      <xdr:colOff>32845</xdr:colOff>
      <xdr:row>48</xdr:row>
      <xdr:rowOff>43793</xdr:rowOff>
    </xdr:to>
    <xdr:graphicFrame macro="">
      <xdr:nvGraphicFramePr>
        <xdr:cNvPr id="2" name="2 Gráfico">
          <a:extLst>
            <a:ext uri="{FF2B5EF4-FFF2-40B4-BE49-F238E27FC236}">
              <a16:creationId xmlns:a16="http://schemas.microsoft.com/office/drawing/2014/main" id="{75381474-BB03-4486-8D35-2294C566A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1190625</xdr:colOff>
      <xdr:row>0</xdr:row>
      <xdr:rowOff>1</xdr:rowOff>
    </xdr:from>
    <xdr:to>
      <xdr:col>1</xdr:col>
      <xdr:colOff>2533650</xdr:colOff>
      <xdr:row>3</xdr:row>
      <xdr:rowOff>81399</xdr:rowOff>
    </xdr:to>
    <xdr:pic>
      <xdr:nvPicPr>
        <xdr:cNvPr id="4" name="Imagen 3">
          <a:extLst>
            <a:ext uri="{FF2B5EF4-FFF2-40B4-BE49-F238E27FC236}">
              <a16:creationId xmlns:a16="http://schemas.microsoft.com/office/drawing/2014/main" id="{CDAAE844-7B61-4675-BDC4-67112A129E68}"/>
            </a:ext>
          </a:extLst>
        </xdr:cNvPr>
        <xdr:cNvPicPr>
          <a:picLocks noChangeAspect="1"/>
        </xdr:cNvPicPr>
      </xdr:nvPicPr>
      <xdr:blipFill>
        <a:blip xmlns:r="http://schemas.openxmlformats.org/officeDocument/2006/relationships" r:embed="rId2"/>
        <a:stretch>
          <a:fillRect/>
        </a:stretch>
      </xdr:blipFill>
      <xdr:spPr>
        <a:xfrm>
          <a:off x="1390650" y="1"/>
          <a:ext cx="1343025" cy="7290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70908</xdr:colOff>
      <xdr:row>0</xdr:row>
      <xdr:rowOff>0</xdr:rowOff>
    </xdr:from>
    <xdr:to>
      <xdr:col>6</xdr:col>
      <xdr:colOff>47625</xdr:colOff>
      <xdr:row>7</xdr:row>
      <xdr:rowOff>143536</xdr:rowOff>
    </xdr:to>
    <xdr:pic>
      <xdr:nvPicPr>
        <xdr:cNvPr id="3" name="Imagen 2">
          <a:extLst>
            <a:ext uri="{FF2B5EF4-FFF2-40B4-BE49-F238E27FC236}">
              <a16:creationId xmlns:a16="http://schemas.microsoft.com/office/drawing/2014/main" id="{0BE92185-1B70-4975-9412-AB72786B61CD}"/>
            </a:ext>
          </a:extLst>
        </xdr:cNvPr>
        <xdr:cNvPicPr>
          <a:picLocks noChangeAspect="1"/>
        </xdr:cNvPicPr>
      </xdr:nvPicPr>
      <xdr:blipFill>
        <a:blip xmlns:r="http://schemas.openxmlformats.org/officeDocument/2006/relationships" r:embed="rId1"/>
        <a:stretch>
          <a:fillRect/>
        </a:stretch>
      </xdr:blipFill>
      <xdr:spPr>
        <a:xfrm>
          <a:off x="610658" y="0"/>
          <a:ext cx="2453217" cy="12865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3</xdr:col>
      <xdr:colOff>352795</xdr:colOff>
      <xdr:row>3</xdr:row>
      <xdr:rowOff>179346</xdr:rowOff>
    </xdr:to>
    <xdr:pic>
      <xdr:nvPicPr>
        <xdr:cNvPr id="2" name="Imagen 1">
          <a:hlinkClick xmlns:r="http://schemas.openxmlformats.org/officeDocument/2006/relationships" r:id="rId1"/>
          <a:extLst>
            <a:ext uri="{FF2B5EF4-FFF2-40B4-BE49-F238E27FC236}">
              <a16:creationId xmlns:a16="http://schemas.microsoft.com/office/drawing/2014/main" id="{D3B338BD-DACC-42E2-A518-00A62872084F}"/>
            </a:ext>
          </a:extLst>
        </xdr:cNvPr>
        <xdr:cNvPicPr>
          <a:picLocks noChangeAspect="1"/>
        </xdr:cNvPicPr>
      </xdr:nvPicPr>
      <xdr:blipFill>
        <a:blip xmlns:r="http://schemas.openxmlformats.org/officeDocument/2006/relationships" r:embed="rId2"/>
        <a:stretch>
          <a:fillRect/>
        </a:stretch>
      </xdr:blipFill>
      <xdr:spPr>
        <a:xfrm>
          <a:off x="828675" y="0"/>
          <a:ext cx="2402032" cy="13046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66675</xdr:colOff>
      <xdr:row>0</xdr:row>
      <xdr:rowOff>0</xdr:rowOff>
    </xdr:from>
    <xdr:to>
      <xdr:col>3</xdr:col>
      <xdr:colOff>620857</xdr:colOff>
      <xdr:row>3</xdr:row>
      <xdr:rowOff>47357</xdr:rowOff>
    </xdr:to>
    <xdr:pic>
      <xdr:nvPicPr>
        <xdr:cNvPr id="3" name="Imagen 2">
          <a:hlinkClick xmlns:r="http://schemas.openxmlformats.org/officeDocument/2006/relationships" r:id="rId1"/>
          <a:extLst>
            <a:ext uri="{FF2B5EF4-FFF2-40B4-BE49-F238E27FC236}">
              <a16:creationId xmlns:a16="http://schemas.microsoft.com/office/drawing/2014/main" id="{DAE24725-1FFE-4F95-B8C2-40E26E032C67}"/>
            </a:ext>
          </a:extLst>
        </xdr:cNvPr>
        <xdr:cNvPicPr>
          <a:picLocks noChangeAspect="1"/>
        </xdr:cNvPicPr>
      </xdr:nvPicPr>
      <xdr:blipFill>
        <a:blip xmlns:r="http://schemas.openxmlformats.org/officeDocument/2006/relationships" r:embed="rId2"/>
        <a:stretch>
          <a:fillRect/>
        </a:stretch>
      </xdr:blipFill>
      <xdr:spPr>
        <a:xfrm>
          <a:off x="828675" y="0"/>
          <a:ext cx="2402032" cy="13046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nidad%20del%20Servicio%20P&#250;blico%20de%20Empleo\Secretaria%20General\PIGA\Hoja%20de%20vida%20Indicadores%20(mode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20Plan%20Estrat&#233;gico%20de%20Talento%20Humano%202021/CronogramasPlanesTalentoHumano%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cela%20Mesa/Desktop/PARA%20PUBLICAR/Plan%20Capacitaci&#243;n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5b8b3129b908fd62/Documentos/UAESPE/PLANES%20DEC%20612/2020/8.%20Plan%20de%20trabajo%20Seguridad%20y%20Salud%20en%20el%20Trabaj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V 1"/>
      <sheetName val="HV 2"/>
      <sheetName val="HV 3"/>
      <sheetName val="HV 4"/>
      <sheetName val="HV 5"/>
      <sheetName val="HV 6"/>
      <sheetName val="HV 7"/>
      <sheetName val="HV 8"/>
      <sheetName val="HV 9"/>
    </sheetNames>
    <sheetDataSet>
      <sheetData sheetId="0">
        <row r="17">
          <cell r="A17" t="str">
            <v>Mejorar la calidad de los servicios ofrecidos por los Prestadores del Servicio Público de Empleo</v>
          </cell>
        </row>
        <row r="18">
          <cell r="A18" t="str">
            <v>Fomentar el uso del Servicio Público de Empleo entre buscadores y empresarios</v>
          </cell>
        </row>
        <row r="19">
          <cell r="A19" t="str">
            <v>Reducir las brechas de empleabilidad a través del fortalecimiento de los servicios que ofrecen los prestadores y la articulación de la oferta interinstitucional pública y privada de servicios</v>
          </cell>
        </row>
        <row r="20">
          <cell r="A20" t="str">
            <v>Aumentar la cobertura del Servicio Público de Empleo a nivel nacional</v>
          </cell>
        </row>
        <row r="21">
          <cell r="A21" t="str">
            <v>Promover y desarrollar estrategias de atención diferencial en temas de gestión y colocación para poblaciones con dificil vinculación al mercado de trabajo</v>
          </cell>
        </row>
        <row r="22">
          <cell r="A22" t="str">
            <v>Convertir al SPE en referente de información de oferta y demanda laboral</v>
          </cell>
        </row>
        <row r="23">
          <cell r="A23" t="str">
            <v>Fortalecer el Servicio Público de Empleo con enfoque regional</v>
          </cell>
        </row>
        <row r="24">
          <cell r="A24" t="str">
            <v>Garantizar el servicio y atención al Ciudadano a través de diferentes canales.</v>
          </cell>
        </row>
        <row r="25">
          <cell r="A25" t="str">
            <v>Fortalecer la gestión institucional para el buen gobierno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AnualVacantes"/>
      <sheetName val="PlanPrevisión"/>
      <sheetName val="PETH"/>
    </sheetNames>
    <sheetDataSet>
      <sheetData sheetId="0">
        <row r="12">
          <cell r="E12" t="str">
            <v>ENE</v>
          </cell>
          <cell r="F12" t="str">
            <v>FEB</v>
          </cell>
          <cell r="G12" t="str">
            <v>MAR</v>
          </cell>
          <cell r="H12" t="str">
            <v>ABR</v>
          </cell>
          <cell r="I12" t="str">
            <v>MAY</v>
          </cell>
          <cell r="J12" t="str">
            <v>JUN</v>
          </cell>
          <cell r="K12" t="str">
            <v>JUL</v>
          </cell>
          <cell r="L12" t="str">
            <v>AGO</v>
          </cell>
          <cell r="M12" t="str">
            <v>SEP</v>
          </cell>
          <cell r="N12" t="str">
            <v>OCT</v>
          </cell>
          <cell r="O12" t="str">
            <v>NOV</v>
          </cell>
          <cell r="P12" t="str">
            <v>DIC</v>
          </cell>
        </row>
        <row r="13">
          <cell r="D13" t="str">
            <v>Programado</v>
          </cell>
          <cell r="E13">
            <v>1</v>
          </cell>
          <cell r="F13">
            <v>2</v>
          </cell>
          <cell r="G13">
            <v>3</v>
          </cell>
          <cell r="H13">
            <v>4</v>
          </cell>
          <cell r="I13">
            <v>5</v>
          </cell>
          <cell r="J13">
            <v>6</v>
          </cell>
          <cell r="K13">
            <v>7</v>
          </cell>
          <cell r="L13">
            <v>8</v>
          </cell>
          <cell r="M13">
            <v>9</v>
          </cell>
          <cell r="N13">
            <v>10</v>
          </cell>
          <cell r="O13">
            <v>11</v>
          </cell>
          <cell r="P13">
            <v>12</v>
          </cell>
        </row>
        <row r="14">
          <cell r="D14" t="str">
            <v>Ejecutado</v>
          </cell>
          <cell r="E14">
            <v>0</v>
          </cell>
          <cell r="F14">
            <v>0</v>
          </cell>
          <cell r="G14">
            <v>0</v>
          </cell>
          <cell r="H14">
            <v>0</v>
          </cell>
          <cell r="I14">
            <v>0</v>
          </cell>
          <cell r="J14">
            <v>0</v>
          </cell>
          <cell r="K14">
            <v>0</v>
          </cell>
          <cell r="L14">
            <v>0</v>
          </cell>
          <cell r="M14">
            <v>0</v>
          </cell>
          <cell r="N14">
            <v>0</v>
          </cell>
          <cell r="O14">
            <v>0</v>
          </cell>
          <cell r="P14">
            <v>0</v>
          </cell>
        </row>
      </sheetData>
      <sheetData sheetId="1">
        <row r="12">
          <cell r="E12" t="str">
            <v>ENE</v>
          </cell>
          <cell r="F12" t="str">
            <v>FEB</v>
          </cell>
          <cell r="G12" t="str">
            <v>MAR</v>
          </cell>
          <cell r="H12" t="str">
            <v>ABR</v>
          </cell>
          <cell r="I12" t="str">
            <v>MAY</v>
          </cell>
          <cell r="J12" t="str">
            <v>JUN</v>
          </cell>
          <cell r="K12" t="str">
            <v>JUL</v>
          </cell>
          <cell r="L12" t="str">
            <v>AGO</v>
          </cell>
          <cell r="M12" t="str">
            <v>SEP</v>
          </cell>
          <cell r="N12" t="str">
            <v>OCT</v>
          </cell>
          <cell r="O12" t="str">
            <v>NOV</v>
          </cell>
          <cell r="P12" t="str">
            <v>DIC</v>
          </cell>
        </row>
        <row r="13">
          <cell r="D13" t="str">
            <v>Programado</v>
          </cell>
          <cell r="E13">
            <v>0</v>
          </cell>
          <cell r="F13">
            <v>0</v>
          </cell>
          <cell r="G13">
            <v>1</v>
          </cell>
          <cell r="H13">
            <v>1</v>
          </cell>
          <cell r="I13">
            <v>1</v>
          </cell>
          <cell r="J13">
            <v>2</v>
          </cell>
          <cell r="K13">
            <v>2</v>
          </cell>
          <cell r="L13">
            <v>2</v>
          </cell>
          <cell r="M13">
            <v>3</v>
          </cell>
          <cell r="N13">
            <v>3</v>
          </cell>
          <cell r="O13">
            <v>3</v>
          </cell>
          <cell r="P13">
            <v>4</v>
          </cell>
        </row>
        <row r="14">
          <cell r="D14" t="str">
            <v>Ejecutado</v>
          </cell>
          <cell r="E14">
            <v>0</v>
          </cell>
          <cell r="F14">
            <v>0</v>
          </cell>
          <cell r="G14">
            <v>0</v>
          </cell>
          <cell r="H14">
            <v>0</v>
          </cell>
          <cell r="I14">
            <v>0</v>
          </cell>
          <cell r="J14">
            <v>0</v>
          </cell>
          <cell r="K14">
            <v>0</v>
          </cell>
          <cell r="L14">
            <v>0</v>
          </cell>
          <cell r="M14">
            <v>0</v>
          </cell>
          <cell r="N14">
            <v>0</v>
          </cell>
          <cell r="O14">
            <v>0</v>
          </cell>
          <cell r="P14">
            <v>0</v>
          </cell>
        </row>
      </sheetData>
      <sheetData sheetId="2">
        <row r="34">
          <cell r="E34" t="str">
            <v>ENE</v>
          </cell>
          <cell r="F34" t="str">
            <v>FEB</v>
          </cell>
          <cell r="G34" t="str">
            <v>MAR</v>
          </cell>
          <cell r="H34" t="str">
            <v>ABR</v>
          </cell>
          <cell r="I34" t="str">
            <v>MAY</v>
          </cell>
          <cell r="J34" t="str">
            <v>JUN</v>
          </cell>
          <cell r="K34" t="str">
            <v>JUL</v>
          </cell>
          <cell r="L34" t="str">
            <v>AGO</v>
          </cell>
          <cell r="M34" t="str">
            <v>SEP</v>
          </cell>
          <cell r="N34" t="str">
            <v>OCT</v>
          </cell>
          <cell r="O34" t="str">
            <v>NOV</v>
          </cell>
          <cell r="P34" t="str">
            <v>DIC</v>
          </cell>
        </row>
        <row r="35">
          <cell r="D35" t="str">
            <v>Programado</v>
          </cell>
          <cell r="E35">
            <v>0</v>
          </cell>
          <cell r="F35">
            <v>2</v>
          </cell>
          <cell r="G35">
            <v>6</v>
          </cell>
          <cell r="H35">
            <v>11</v>
          </cell>
          <cell r="I35">
            <v>14</v>
          </cell>
          <cell r="J35">
            <v>24</v>
          </cell>
          <cell r="K35">
            <v>28</v>
          </cell>
          <cell r="L35">
            <v>31</v>
          </cell>
          <cell r="M35">
            <v>36</v>
          </cell>
          <cell r="N35">
            <v>41</v>
          </cell>
          <cell r="O35">
            <v>48</v>
          </cell>
          <cell r="P35">
            <v>55</v>
          </cell>
        </row>
        <row r="36">
          <cell r="D36" t="str">
            <v>Ejecutado</v>
          </cell>
          <cell r="E36">
            <v>0</v>
          </cell>
          <cell r="F36">
            <v>0</v>
          </cell>
          <cell r="G36">
            <v>0</v>
          </cell>
          <cell r="H36">
            <v>1</v>
          </cell>
          <cell r="I36">
            <v>2</v>
          </cell>
          <cell r="J36">
            <v>3</v>
          </cell>
          <cell r="K36">
            <v>4</v>
          </cell>
          <cell r="L36">
            <v>5</v>
          </cell>
          <cell r="M36">
            <v>6</v>
          </cell>
          <cell r="N36">
            <v>7</v>
          </cell>
          <cell r="O36">
            <v>9</v>
          </cell>
          <cell r="P36">
            <v>11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_v0 24012020"/>
      <sheetName val="Cronograma"/>
      <sheetName val="Hoja1"/>
      <sheetName val="INDICADORES"/>
    </sheetNames>
    <sheetDataSet>
      <sheetData sheetId="0"/>
      <sheetData sheetId="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mailto:jose.suarez@serviciodeempleo.gov.co" TargetMode="External"/><Relationship Id="rId18" Type="http://schemas.openxmlformats.org/officeDocument/2006/relationships/hyperlink" Target="mailto:fredy.ramos@serviciodeempleo.gov.co" TargetMode="External"/><Relationship Id="rId26" Type="http://schemas.openxmlformats.org/officeDocument/2006/relationships/hyperlink" Target="mailto:ricardo.chacon@serviciodeempleo.gov.co" TargetMode="External"/><Relationship Id="rId39" Type="http://schemas.openxmlformats.org/officeDocument/2006/relationships/hyperlink" Target="mailto:jose.suarez@serviciodeempleo.gov.co" TargetMode="External"/><Relationship Id="rId21" Type="http://schemas.openxmlformats.org/officeDocument/2006/relationships/hyperlink" Target="mailto:ricardo.chacon@serviciodeempleo.gov.co" TargetMode="External"/><Relationship Id="rId34" Type="http://schemas.openxmlformats.org/officeDocument/2006/relationships/hyperlink" Target="mailto:jose.suarez@serviciodeempleo.gov.co" TargetMode="External"/><Relationship Id="rId42" Type="http://schemas.openxmlformats.org/officeDocument/2006/relationships/hyperlink" Target="mailto:jose.suarez@serviciodeempleo.gov.co" TargetMode="External"/><Relationship Id="rId47" Type="http://schemas.openxmlformats.org/officeDocument/2006/relationships/hyperlink" Target="mailto:sandra.gonzalez@serviciodeempleo.gov.co" TargetMode="External"/><Relationship Id="rId50" Type="http://schemas.openxmlformats.org/officeDocument/2006/relationships/hyperlink" Target="mailto:sandra.gonzalez@serviciodeempleo.gov.co" TargetMode="External"/><Relationship Id="rId55" Type="http://schemas.openxmlformats.org/officeDocument/2006/relationships/drawing" Target="../drawings/drawing3.xml"/><Relationship Id="rId7" Type="http://schemas.openxmlformats.org/officeDocument/2006/relationships/hyperlink" Target="mailto:carlos.garzon@serviciodeempleo.gov.co" TargetMode="External"/><Relationship Id="rId2" Type="http://schemas.openxmlformats.org/officeDocument/2006/relationships/hyperlink" Target="mailto:carlos.garzon@serviciodeempleo.gov.co" TargetMode="External"/><Relationship Id="rId16" Type="http://schemas.openxmlformats.org/officeDocument/2006/relationships/hyperlink" Target="mailto:carlos.garzon@serviciodeempleo.gov.co" TargetMode="External"/><Relationship Id="rId29" Type="http://schemas.openxmlformats.org/officeDocument/2006/relationships/hyperlink" Target="mailto:fredy.ramos@serviciodeempleo.gov.co" TargetMode="External"/><Relationship Id="rId11" Type="http://schemas.openxmlformats.org/officeDocument/2006/relationships/hyperlink" Target="mailto:carlos.garzon@serviciodeempleo.gov.co" TargetMode="External"/><Relationship Id="rId24" Type="http://schemas.openxmlformats.org/officeDocument/2006/relationships/hyperlink" Target="mailto:ricardo.chacon@serviciodeempleo.gov.co" TargetMode="External"/><Relationship Id="rId32" Type="http://schemas.openxmlformats.org/officeDocument/2006/relationships/hyperlink" Target="mailto:angelica.hernandez@serviciodeempleo.gov.co" TargetMode="External"/><Relationship Id="rId37" Type="http://schemas.openxmlformats.org/officeDocument/2006/relationships/hyperlink" Target="mailto:angelica.hernandez@serviciodeempleo.gov.co" TargetMode="External"/><Relationship Id="rId40" Type="http://schemas.openxmlformats.org/officeDocument/2006/relationships/hyperlink" Target="mailto:jose.suarez@serviciodeempleo.gov.co" TargetMode="External"/><Relationship Id="rId45" Type="http://schemas.openxmlformats.org/officeDocument/2006/relationships/hyperlink" Target="mailto:jose.suarez@serviciodeempleo.gov.co" TargetMode="External"/><Relationship Id="rId53" Type="http://schemas.openxmlformats.org/officeDocument/2006/relationships/hyperlink" Target="mailto:ricardo.chacon@serviciodeempleo.gov.co" TargetMode="External"/><Relationship Id="rId5" Type="http://schemas.openxmlformats.org/officeDocument/2006/relationships/hyperlink" Target="mailto:carlos.garzon@serviciodeempleo.gov.co" TargetMode="External"/><Relationship Id="rId10" Type="http://schemas.openxmlformats.org/officeDocument/2006/relationships/hyperlink" Target="mailto:carlos.garzon@serviciodeempleo.gov.co" TargetMode="External"/><Relationship Id="rId19" Type="http://schemas.openxmlformats.org/officeDocument/2006/relationships/hyperlink" Target="mailto:fredy.ramos@serviciodeempleo.gov.co" TargetMode="External"/><Relationship Id="rId31" Type="http://schemas.openxmlformats.org/officeDocument/2006/relationships/hyperlink" Target="mailto:juan.ceballos@serviciodeempleo.gov.co" TargetMode="External"/><Relationship Id="rId44" Type="http://schemas.openxmlformats.org/officeDocument/2006/relationships/hyperlink" Target="mailto:jose.suarez@serviciodeempleo.gov.co" TargetMode="External"/><Relationship Id="rId52" Type="http://schemas.openxmlformats.org/officeDocument/2006/relationships/hyperlink" Target="mailto:ricardo.chacon@serviciodeempleo.gov.co" TargetMode="External"/><Relationship Id="rId4" Type="http://schemas.openxmlformats.org/officeDocument/2006/relationships/hyperlink" Target="mailto:carlos.garzon@serviciodeempleo.gov.co" TargetMode="External"/><Relationship Id="rId9" Type="http://schemas.openxmlformats.org/officeDocument/2006/relationships/hyperlink" Target="mailto:carlos.garzon@serviciodeempleo.gov.co" TargetMode="External"/><Relationship Id="rId14" Type="http://schemas.openxmlformats.org/officeDocument/2006/relationships/hyperlink" Target="mailto:carlos.garzon@serviciodeempleo.gov.co" TargetMode="External"/><Relationship Id="rId22" Type="http://schemas.openxmlformats.org/officeDocument/2006/relationships/hyperlink" Target="mailto:ricardo.chacon@serviciodeempleo.gov.co" TargetMode="External"/><Relationship Id="rId27" Type="http://schemas.openxmlformats.org/officeDocument/2006/relationships/hyperlink" Target="mailto:ricardo.chacon@serviciodeempleo.gov.co" TargetMode="External"/><Relationship Id="rId30" Type="http://schemas.openxmlformats.org/officeDocument/2006/relationships/hyperlink" Target="mailto:juan.ceballos@serviciodeempleo.gov.co" TargetMode="External"/><Relationship Id="rId35" Type="http://schemas.openxmlformats.org/officeDocument/2006/relationships/hyperlink" Target="mailto:juan.ceballos@serviciodeempleo.gov.co" TargetMode="External"/><Relationship Id="rId43" Type="http://schemas.openxmlformats.org/officeDocument/2006/relationships/hyperlink" Target="mailto:jose.suarez@serviciodeempleo.gov.co" TargetMode="External"/><Relationship Id="rId48" Type="http://schemas.openxmlformats.org/officeDocument/2006/relationships/hyperlink" Target="mailto:sandra.gonzalez@serviciodeempleo.gov.co" TargetMode="External"/><Relationship Id="rId8" Type="http://schemas.openxmlformats.org/officeDocument/2006/relationships/hyperlink" Target="mailto:carlos.garzon@serviciodeempleo.gov.co" TargetMode="External"/><Relationship Id="rId51" Type="http://schemas.openxmlformats.org/officeDocument/2006/relationships/hyperlink" Target="mailto:raul.esteban@serviciodeempleo.gov.co" TargetMode="External"/><Relationship Id="rId3" Type="http://schemas.openxmlformats.org/officeDocument/2006/relationships/hyperlink" Target="mailto:carlos.garzon@serviciodeempleo.gov.co" TargetMode="External"/><Relationship Id="rId12" Type="http://schemas.openxmlformats.org/officeDocument/2006/relationships/hyperlink" Target="mailto:carlos.garzon@serviciodeempleo.gov.co" TargetMode="External"/><Relationship Id="rId17" Type="http://schemas.openxmlformats.org/officeDocument/2006/relationships/hyperlink" Target="mailto:fredy.ramos@serviciodeempleo.gov.co" TargetMode="External"/><Relationship Id="rId25" Type="http://schemas.openxmlformats.org/officeDocument/2006/relationships/hyperlink" Target="mailto:ricardo.chacon@serviciodeempleo.gov.co" TargetMode="External"/><Relationship Id="rId33" Type="http://schemas.openxmlformats.org/officeDocument/2006/relationships/hyperlink" Target="mailto:jose.suarez@serviciodeempleo.gov.co" TargetMode="External"/><Relationship Id="rId38" Type="http://schemas.openxmlformats.org/officeDocument/2006/relationships/hyperlink" Target="mailto:angelica.hernandez@serviciodeempleo.gov.co" TargetMode="External"/><Relationship Id="rId46" Type="http://schemas.openxmlformats.org/officeDocument/2006/relationships/hyperlink" Target="mailto:jose.suarez@serviciodeempleo.gov.co" TargetMode="External"/><Relationship Id="rId20" Type="http://schemas.openxmlformats.org/officeDocument/2006/relationships/hyperlink" Target="mailto:fredy.ramos@serviciodeempleo.gov.co" TargetMode="External"/><Relationship Id="rId41" Type="http://schemas.openxmlformats.org/officeDocument/2006/relationships/hyperlink" Target="mailto:jose.suarez@serviciodeempleo.gov.co" TargetMode="External"/><Relationship Id="rId54" Type="http://schemas.openxmlformats.org/officeDocument/2006/relationships/printerSettings" Target="../printerSettings/printerSettings3.bin"/><Relationship Id="rId1" Type="http://schemas.openxmlformats.org/officeDocument/2006/relationships/hyperlink" Target="mailto:julian.calderon@serviciodeempleo.gov.co" TargetMode="External"/><Relationship Id="rId6" Type="http://schemas.openxmlformats.org/officeDocument/2006/relationships/hyperlink" Target="mailto:carlos.garzon@serviciodeempleo.gov.co" TargetMode="External"/><Relationship Id="rId15" Type="http://schemas.openxmlformats.org/officeDocument/2006/relationships/hyperlink" Target="mailto:carlos.garzon@serviciodeempleo.gov.co" TargetMode="External"/><Relationship Id="rId23" Type="http://schemas.openxmlformats.org/officeDocument/2006/relationships/hyperlink" Target="mailto:ricardo.chacon@serviciodeempleo.gov.co" TargetMode="External"/><Relationship Id="rId28" Type="http://schemas.openxmlformats.org/officeDocument/2006/relationships/hyperlink" Target="mailto:juan.bello@serviciodeempleo.gov.co" TargetMode="External"/><Relationship Id="rId36" Type="http://schemas.openxmlformats.org/officeDocument/2006/relationships/hyperlink" Target="mailto:angelica.hernandez@serviciodeempleo.gov.co" TargetMode="External"/><Relationship Id="rId49" Type="http://schemas.openxmlformats.org/officeDocument/2006/relationships/hyperlink" Target="mailto:nelsy.daza@serviciodeempleo.gov.c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3C14-4033-4DF4-A5DF-6923A76A7AF5}">
  <dimension ref="A1:M34"/>
  <sheetViews>
    <sheetView topLeftCell="A10" zoomScale="90" zoomScaleNormal="90" workbookViewId="0">
      <selection activeCell="O16" sqref="O16"/>
    </sheetView>
  </sheetViews>
  <sheetFormatPr baseColWidth="10" defaultRowHeight="16.5" x14ac:dyDescent="0.3"/>
  <cols>
    <col min="1" max="13" width="11.42578125" style="2"/>
  </cols>
  <sheetData>
    <row r="1" spans="1:13" ht="15" x14ac:dyDescent="0.25">
      <c r="A1" s="572" t="s">
        <v>494</v>
      </c>
      <c r="B1" s="572"/>
      <c r="C1" s="572"/>
      <c r="D1" s="572"/>
      <c r="E1" s="572"/>
      <c r="F1" s="572"/>
      <c r="G1" s="572"/>
      <c r="H1" s="572"/>
      <c r="I1" s="572"/>
      <c r="J1" s="572"/>
      <c r="K1" s="572"/>
      <c r="L1" s="572"/>
      <c r="M1" s="572"/>
    </row>
    <row r="2" spans="1:13" ht="15" x14ac:dyDescent="0.25">
      <c r="A2" s="572"/>
      <c r="B2" s="572"/>
      <c r="C2" s="572"/>
      <c r="D2" s="572"/>
      <c r="E2" s="572"/>
      <c r="F2" s="572"/>
      <c r="G2" s="572"/>
      <c r="H2" s="572"/>
      <c r="I2" s="572"/>
      <c r="J2" s="572"/>
      <c r="K2" s="572"/>
      <c r="L2" s="572"/>
      <c r="M2" s="572"/>
    </row>
    <row r="3" spans="1:13" ht="15" x14ac:dyDescent="0.25">
      <c r="A3" s="572"/>
      <c r="B3" s="572"/>
      <c r="C3" s="572"/>
      <c r="D3" s="572"/>
      <c r="E3" s="572"/>
      <c r="F3" s="572"/>
      <c r="G3" s="572"/>
      <c r="H3" s="572"/>
      <c r="I3" s="572"/>
      <c r="J3" s="572"/>
      <c r="K3" s="572"/>
      <c r="L3" s="572"/>
      <c r="M3" s="572"/>
    </row>
    <row r="4" spans="1:13" ht="15" x14ac:dyDescent="0.25">
      <c r="A4" s="572"/>
      <c r="B4" s="572"/>
      <c r="C4" s="572"/>
      <c r="D4" s="572"/>
      <c r="E4" s="572"/>
      <c r="F4" s="572"/>
      <c r="G4" s="572"/>
      <c r="H4" s="572"/>
      <c r="I4" s="572"/>
      <c r="J4" s="572"/>
      <c r="K4" s="572"/>
      <c r="L4" s="572"/>
      <c r="M4" s="572"/>
    </row>
    <row r="5" spans="1:13" ht="15" x14ac:dyDescent="0.25">
      <c r="A5" s="572"/>
      <c r="B5" s="572"/>
      <c r="C5" s="572"/>
      <c r="D5" s="572"/>
      <c r="E5" s="572"/>
      <c r="F5" s="572"/>
      <c r="G5" s="572"/>
      <c r="H5" s="572"/>
      <c r="I5" s="572"/>
      <c r="J5" s="572"/>
      <c r="K5" s="572"/>
      <c r="L5" s="572"/>
      <c r="M5" s="572"/>
    </row>
    <row r="6" spans="1:13" ht="15" x14ac:dyDescent="0.25">
      <c r="A6" s="572"/>
      <c r="B6" s="572"/>
      <c r="C6" s="572"/>
      <c r="D6" s="572"/>
      <c r="E6" s="572"/>
      <c r="F6" s="572"/>
      <c r="G6" s="572"/>
      <c r="H6" s="572"/>
      <c r="I6" s="572"/>
      <c r="J6" s="572"/>
      <c r="K6" s="572"/>
      <c r="L6" s="572"/>
      <c r="M6" s="572"/>
    </row>
    <row r="7" spans="1:13" ht="15" x14ac:dyDescent="0.25">
      <c r="A7" s="572"/>
      <c r="B7" s="572"/>
      <c r="C7" s="572"/>
      <c r="D7" s="572"/>
      <c r="E7" s="572"/>
      <c r="F7" s="572"/>
      <c r="G7" s="572"/>
      <c r="H7" s="572"/>
      <c r="I7" s="572"/>
      <c r="J7" s="572"/>
      <c r="K7" s="572"/>
      <c r="L7" s="572"/>
      <c r="M7" s="572"/>
    </row>
    <row r="8" spans="1:13" ht="30" customHeight="1" x14ac:dyDescent="0.25">
      <c r="A8" s="579"/>
      <c r="B8" s="579"/>
      <c r="C8" s="579"/>
      <c r="D8" s="579"/>
      <c r="E8" s="579"/>
      <c r="F8" s="579"/>
      <c r="G8" s="579"/>
      <c r="H8" s="579"/>
      <c r="I8" s="579"/>
      <c r="J8" s="579"/>
      <c r="K8" s="579"/>
      <c r="L8" s="579"/>
      <c r="M8" s="580"/>
    </row>
    <row r="9" spans="1:13" ht="30" customHeight="1" x14ac:dyDescent="0.25">
      <c r="A9" s="577"/>
      <c r="B9" s="577"/>
      <c r="C9" s="577"/>
      <c r="D9" s="577"/>
      <c r="E9" s="577"/>
      <c r="F9" s="577"/>
      <c r="G9" s="577"/>
      <c r="H9" s="577"/>
      <c r="I9" s="577"/>
      <c r="J9" s="577"/>
      <c r="K9" s="577"/>
      <c r="L9" s="577"/>
      <c r="M9" s="578"/>
    </row>
    <row r="10" spans="1:13" ht="30" customHeight="1" x14ac:dyDescent="0.25">
      <c r="A10" s="570"/>
      <c r="B10" s="570"/>
      <c r="C10" s="570"/>
      <c r="D10" s="570"/>
      <c r="E10" s="570"/>
      <c r="F10" s="570"/>
      <c r="G10" s="570"/>
      <c r="H10" s="570"/>
      <c r="I10" s="570"/>
      <c r="J10" s="570"/>
      <c r="K10" s="570"/>
      <c r="L10" s="570"/>
      <c r="M10" s="571"/>
    </row>
    <row r="11" spans="1:13" ht="30" customHeight="1" x14ac:dyDescent="0.25">
      <c r="A11" s="570"/>
      <c r="B11" s="570"/>
      <c r="C11" s="570"/>
      <c r="D11" s="570"/>
      <c r="E11" s="570"/>
      <c r="F11" s="570"/>
      <c r="G11" s="570"/>
      <c r="H11" s="570"/>
      <c r="I11" s="570"/>
      <c r="J11" s="570"/>
      <c r="K11" s="570"/>
      <c r="L11" s="570"/>
      <c r="M11" s="571"/>
    </row>
    <row r="12" spans="1:13" ht="30" customHeight="1" x14ac:dyDescent="0.25">
      <c r="A12" s="568"/>
      <c r="B12" s="568"/>
      <c r="C12" s="568"/>
      <c r="D12" s="568"/>
      <c r="E12" s="568"/>
      <c r="F12" s="568"/>
      <c r="G12" s="568"/>
      <c r="H12" s="568"/>
      <c r="I12" s="568"/>
      <c r="J12" s="568"/>
      <c r="K12" s="568"/>
      <c r="L12" s="568"/>
      <c r="M12" s="569"/>
    </row>
    <row r="13" spans="1:13" ht="30" customHeight="1" x14ac:dyDescent="0.25">
      <c r="A13" s="568"/>
      <c r="B13" s="568"/>
      <c r="C13" s="568"/>
      <c r="D13" s="568"/>
      <c r="E13" s="568"/>
      <c r="F13" s="568"/>
      <c r="G13" s="568"/>
      <c r="H13" s="568"/>
      <c r="I13" s="568"/>
      <c r="J13" s="568"/>
      <c r="K13" s="568"/>
      <c r="L13" s="568"/>
      <c r="M13" s="569"/>
    </row>
    <row r="14" spans="1:13" ht="30" customHeight="1" x14ac:dyDescent="0.25">
      <c r="A14" s="570"/>
      <c r="B14" s="570"/>
      <c r="C14" s="570"/>
      <c r="D14" s="570"/>
      <c r="E14" s="570"/>
      <c r="F14" s="570"/>
      <c r="G14" s="570"/>
      <c r="H14" s="570"/>
      <c r="I14" s="570"/>
      <c r="J14" s="570"/>
      <c r="K14" s="570"/>
      <c r="L14" s="570"/>
      <c r="M14" s="571"/>
    </row>
    <row r="15" spans="1:13" ht="30" customHeight="1" x14ac:dyDescent="0.25">
      <c r="A15" s="570"/>
      <c r="B15" s="570"/>
      <c r="C15" s="570"/>
      <c r="D15" s="570"/>
      <c r="E15" s="570"/>
      <c r="F15" s="570"/>
      <c r="G15" s="570"/>
      <c r="H15" s="570"/>
      <c r="I15" s="570"/>
      <c r="J15" s="570"/>
      <c r="K15" s="570"/>
      <c r="L15" s="570"/>
      <c r="M15" s="571"/>
    </row>
    <row r="16" spans="1:13" ht="30" customHeight="1" x14ac:dyDescent="0.25">
      <c r="A16" s="568"/>
      <c r="B16" s="568"/>
      <c r="C16" s="568"/>
      <c r="D16" s="568"/>
      <c r="E16" s="568"/>
      <c r="F16" s="568"/>
      <c r="G16" s="568"/>
      <c r="H16" s="568"/>
      <c r="I16" s="568"/>
      <c r="J16" s="568"/>
      <c r="K16" s="568"/>
      <c r="L16" s="568"/>
      <c r="M16" s="569"/>
    </row>
    <row r="17" spans="1:13" ht="30" customHeight="1" x14ac:dyDescent="0.25">
      <c r="A17" s="573"/>
      <c r="B17" s="573"/>
      <c r="C17" s="573"/>
      <c r="D17" s="573"/>
      <c r="E17" s="573"/>
      <c r="F17" s="573"/>
      <c r="G17" s="573"/>
      <c r="H17" s="573"/>
      <c r="I17" s="573"/>
      <c r="J17" s="573"/>
      <c r="K17" s="573"/>
      <c r="L17" s="573"/>
      <c r="M17" s="574"/>
    </row>
    <row r="18" spans="1:13" ht="30" customHeight="1" x14ac:dyDescent="0.25">
      <c r="A18" s="570"/>
      <c r="B18" s="570"/>
      <c r="C18" s="570"/>
      <c r="D18" s="570"/>
      <c r="E18" s="570"/>
      <c r="F18" s="570"/>
      <c r="G18" s="570"/>
      <c r="H18" s="570"/>
      <c r="I18" s="570"/>
      <c r="J18" s="570"/>
      <c r="K18" s="570"/>
      <c r="L18" s="570"/>
      <c r="M18" s="571"/>
    </row>
    <row r="19" spans="1:13" ht="30" customHeight="1" x14ac:dyDescent="0.25">
      <c r="A19" s="575"/>
      <c r="B19" s="575"/>
      <c r="C19" s="575"/>
      <c r="D19" s="575"/>
      <c r="E19" s="575"/>
      <c r="F19" s="575"/>
      <c r="G19" s="575"/>
      <c r="H19" s="575"/>
      <c r="I19" s="575"/>
      <c r="J19" s="575"/>
      <c r="K19" s="575"/>
      <c r="L19" s="575"/>
      <c r="M19" s="576"/>
    </row>
    <row r="20" spans="1:13" ht="30" customHeight="1" x14ac:dyDescent="0.25">
      <c r="A20" s="570"/>
      <c r="B20" s="570"/>
      <c r="C20" s="570"/>
      <c r="D20" s="570"/>
      <c r="E20" s="570"/>
      <c r="F20" s="570"/>
      <c r="G20" s="570"/>
      <c r="H20" s="570"/>
      <c r="I20" s="570"/>
      <c r="J20" s="570"/>
      <c r="K20" s="570"/>
      <c r="L20" s="570"/>
      <c r="M20" s="571"/>
    </row>
    <row r="21" spans="1:13" ht="30" customHeight="1" x14ac:dyDescent="0.25">
      <c r="A21" s="570"/>
      <c r="B21" s="570"/>
      <c r="C21" s="570"/>
      <c r="D21" s="570"/>
      <c r="E21" s="570"/>
      <c r="F21" s="570"/>
      <c r="G21" s="570"/>
      <c r="H21" s="570"/>
      <c r="I21" s="570"/>
      <c r="J21" s="570"/>
      <c r="K21" s="570"/>
      <c r="L21" s="570"/>
      <c r="M21" s="571"/>
    </row>
    <row r="22" spans="1:13" ht="30" customHeight="1" x14ac:dyDescent="0.25">
      <c r="A22" s="570"/>
      <c r="B22" s="570"/>
      <c r="C22" s="570"/>
      <c r="D22" s="570"/>
      <c r="E22" s="570"/>
      <c r="F22" s="570"/>
      <c r="G22" s="570"/>
      <c r="H22" s="570"/>
      <c r="I22" s="570"/>
      <c r="J22" s="570"/>
      <c r="K22" s="570"/>
      <c r="L22" s="570"/>
      <c r="M22" s="571"/>
    </row>
    <row r="23" spans="1:13" ht="30" customHeight="1" x14ac:dyDescent="0.25">
      <c r="A23" s="570"/>
      <c r="B23" s="570"/>
      <c r="C23" s="570"/>
      <c r="D23" s="570"/>
      <c r="E23" s="570"/>
      <c r="F23" s="570"/>
      <c r="G23" s="570"/>
      <c r="H23" s="570"/>
      <c r="I23" s="570"/>
      <c r="J23" s="570"/>
      <c r="K23" s="570"/>
      <c r="L23" s="570"/>
      <c r="M23" s="571"/>
    </row>
    <row r="24" spans="1:13" ht="30" customHeight="1" x14ac:dyDescent="0.25">
      <c r="A24" s="568"/>
      <c r="B24" s="568"/>
      <c r="C24" s="568"/>
      <c r="D24" s="568"/>
      <c r="E24" s="568"/>
      <c r="F24" s="568"/>
      <c r="G24" s="568"/>
      <c r="H24" s="568"/>
      <c r="I24" s="568"/>
      <c r="J24" s="568"/>
      <c r="K24" s="568"/>
      <c r="L24" s="568"/>
      <c r="M24" s="569"/>
    </row>
    <row r="25" spans="1:13" ht="30" customHeight="1" x14ac:dyDescent="0.25">
      <c r="A25" s="568"/>
      <c r="B25" s="568"/>
      <c r="C25" s="568"/>
      <c r="D25" s="568"/>
      <c r="E25" s="568"/>
      <c r="F25" s="568"/>
      <c r="G25" s="568"/>
      <c r="H25" s="568"/>
      <c r="I25" s="568"/>
      <c r="J25" s="568"/>
      <c r="K25" s="568"/>
      <c r="L25" s="568"/>
      <c r="M25" s="569"/>
    </row>
    <row r="26" spans="1:13" ht="30" customHeight="1" x14ac:dyDescent="0.25">
      <c r="A26" s="568"/>
      <c r="B26" s="568"/>
      <c r="C26" s="568"/>
      <c r="D26" s="568"/>
      <c r="E26" s="568"/>
      <c r="F26" s="568"/>
      <c r="G26" s="568"/>
      <c r="H26" s="568"/>
      <c r="I26" s="568"/>
      <c r="J26" s="568"/>
      <c r="K26" s="568"/>
      <c r="L26" s="568"/>
      <c r="M26" s="569"/>
    </row>
    <row r="27" spans="1:13" ht="30" customHeight="1" x14ac:dyDescent="0.25">
      <c r="A27" s="577"/>
      <c r="B27" s="577"/>
      <c r="C27" s="577"/>
      <c r="D27" s="577"/>
      <c r="E27" s="577"/>
      <c r="F27" s="577"/>
      <c r="G27" s="577"/>
      <c r="H27" s="577"/>
      <c r="I27" s="577"/>
      <c r="J27" s="577"/>
      <c r="K27" s="577"/>
      <c r="L27" s="577"/>
      <c r="M27" s="578"/>
    </row>
    <row r="28" spans="1:13" ht="30" customHeight="1" x14ac:dyDescent="0.25">
      <c r="A28" s="568"/>
      <c r="B28" s="568"/>
      <c r="C28" s="568"/>
      <c r="D28" s="568"/>
      <c r="E28" s="568"/>
      <c r="F28" s="568"/>
      <c r="G28" s="568"/>
      <c r="H28" s="568"/>
      <c r="I28" s="568"/>
      <c r="J28" s="568"/>
      <c r="K28" s="568"/>
      <c r="L28" s="568"/>
      <c r="M28" s="569"/>
    </row>
    <row r="29" spans="1:13" ht="30" customHeight="1" x14ac:dyDescent="0.25">
      <c r="A29" s="570"/>
      <c r="B29" s="570"/>
      <c r="C29" s="570"/>
      <c r="D29" s="570"/>
      <c r="E29" s="570"/>
      <c r="F29" s="570"/>
      <c r="G29" s="570"/>
      <c r="H29" s="570"/>
      <c r="I29" s="570"/>
      <c r="J29" s="570"/>
      <c r="K29" s="570"/>
      <c r="L29" s="570"/>
      <c r="M29" s="571"/>
    </row>
    <row r="30" spans="1:13" ht="30" customHeight="1" x14ac:dyDescent="0.25">
      <c r="A30" s="570"/>
      <c r="B30" s="570"/>
      <c r="C30" s="570"/>
      <c r="D30" s="570"/>
      <c r="E30" s="570"/>
      <c r="F30" s="570"/>
      <c r="G30" s="570"/>
      <c r="H30" s="570"/>
      <c r="I30" s="570"/>
      <c r="J30" s="570"/>
      <c r="K30" s="570"/>
      <c r="L30" s="570"/>
      <c r="M30" s="571"/>
    </row>
    <row r="31" spans="1:13" ht="30" customHeight="1" x14ac:dyDescent="0.25">
      <c r="A31" s="570"/>
      <c r="B31" s="570"/>
      <c r="C31" s="570"/>
      <c r="D31" s="570"/>
      <c r="E31" s="570"/>
      <c r="F31" s="570"/>
      <c r="G31" s="570"/>
      <c r="H31" s="570"/>
      <c r="I31" s="570"/>
      <c r="J31" s="570"/>
      <c r="K31" s="570"/>
      <c r="L31" s="570"/>
      <c r="M31" s="571"/>
    </row>
    <row r="32" spans="1:13" ht="30" customHeight="1" x14ac:dyDescent="0.25">
      <c r="A32" s="570"/>
      <c r="B32" s="570"/>
      <c r="C32" s="570"/>
      <c r="D32" s="570"/>
      <c r="E32" s="570"/>
      <c r="F32" s="570"/>
      <c r="G32" s="570"/>
      <c r="H32" s="570"/>
      <c r="I32" s="570"/>
      <c r="J32" s="570"/>
      <c r="K32" s="570"/>
      <c r="L32" s="570"/>
      <c r="M32" s="571"/>
    </row>
    <row r="33" spans="1:13" ht="21.75" customHeight="1" x14ac:dyDescent="0.25">
      <c r="A33" s="570"/>
      <c r="B33" s="570"/>
      <c r="C33" s="570"/>
      <c r="D33" s="570"/>
      <c r="E33" s="570"/>
      <c r="F33" s="570"/>
      <c r="G33" s="570"/>
      <c r="H33" s="570"/>
      <c r="I33" s="570"/>
      <c r="J33" s="570"/>
      <c r="K33" s="570"/>
      <c r="L33" s="570"/>
      <c r="M33" s="571"/>
    </row>
    <row r="34" spans="1:13" ht="34.5" customHeight="1" x14ac:dyDescent="0.25">
      <c r="A34" s="581"/>
      <c r="B34" s="581"/>
      <c r="C34" s="581"/>
      <c r="D34" s="581"/>
      <c r="E34" s="581"/>
      <c r="F34" s="581"/>
      <c r="G34" s="581"/>
      <c r="H34" s="581"/>
      <c r="I34" s="581"/>
      <c r="J34" s="581"/>
      <c r="K34" s="581"/>
      <c r="L34" s="581"/>
      <c r="M34" s="582"/>
    </row>
  </sheetData>
  <mergeCells count="28">
    <mergeCell ref="A32:M32"/>
    <mergeCell ref="A34:M34"/>
    <mergeCell ref="A33:M33"/>
    <mergeCell ref="A27:M27"/>
    <mergeCell ref="A28:M28"/>
    <mergeCell ref="A29:M29"/>
    <mergeCell ref="A30:M30"/>
    <mergeCell ref="A31:M31"/>
    <mergeCell ref="A25:M25"/>
    <mergeCell ref="A26:M26"/>
    <mergeCell ref="A20:M20"/>
    <mergeCell ref="A21:M21"/>
    <mergeCell ref="A22:M22"/>
    <mergeCell ref="A12:M12"/>
    <mergeCell ref="A13:M13"/>
    <mergeCell ref="A23:M23"/>
    <mergeCell ref="A24:M24"/>
    <mergeCell ref="A1:M7"/>
    <mergeCell ref="A16:M16"/>
    <mergeCell ref="A17:M17"/>
    <mergeCell ref="A18:M18"/>
    <mergeCell ref="A19:M19"/>
    <mergeCell ref="A14:M14"/>
    <mergeCell ref="A15:M15"/>
    <mergeCell ref="A9:M9"/>
    <mergeCell ref="A10:M10"/>
    <mergeCell ref="A11:M11"/>
    <mergeCell ref="A8:M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9693-89E4-4ACB-A687-19B618E6300F}">
  <sheetPr>
    <pageSetUpPr fitToPage="1"/>
  </sheetPr>
  <dimension ref="A1:AA73"/>
  <sheetViews>
    <sheetView view="pageBreakPreview" topLeftCell="B1" zoomScale="62" zoomScaleNormal="62" zoomScaleSheetLayoutView="62" workbookViewId="0">
      <selection activeCell="G7" sqref="G7"/>
    </sheetView>
  </sheetViews>
  <sheetFormatPr baseColWidth="10" defaultColWidth="11.28515625" defaultRowHeight="15.75" x14ac:dyDescent="0.25"/>
  <cols>
    <col min="1" max="1" width="10.42578125" style="44" customWidth="1"/>
    <col min="2" max="2" width="7.140625" style="61" customWidth="1"/>
    <col min="3" max="4" width="27.7109375" style="61" customWidth="1"/>
    <col min="5" max="5" width="57.42578125" style="44" customWidth="1"/>
    <col min="6" max="6" width="75.7109375" style="44" customWidth="1"/>
    <col min="7" max="7" width="27.5703125" style="64" customWidth="1"/>
    <col min="8" max="8" width="21.140625" style="64" customWidth="1"/>
    <col min="9" max="10" width="5.7109375" style="44" customWidth="1"/>
    <col min="11" max="11" width="6.5703125" style="44" customWidth="1"/>
    <col min="12" max="21" width="5.7109375" style="44" customWidth="1"/>
    <col min="22" max="22" width="20.140625" style="27" customWidth="1"/>
    <col min="23" max="23" width="41.42578125" style="63" customWidth="1"/>
    <col min="24" max="24" width="11.28515625" style="27"/>
    <col min="25" max="16384" width="11.28515625" style="44"/>
  </cols>
  <sheetData>
    <row r="1" spans="1:27" ht="33" customHeight="1" x14ac:dyDescent="0.25">
      <c r="B1" s="153"/>
      <c r="C1" s="154"/>
      <c r="D1" s="155"/>
      <c r="E1" s="592" t="s">
        <v>350</v>
      </c>
      <c r="F1" s="593"/>
      <c r="G1" s="593"/>
      <c r="H1" s="593"/>
      <c r="I1" s="593"/>
      <c r="J1" s="593"/>
      <c r="K1" s="593"/>
      <c r="L1" s="593"/>
      <c r="M1" s="593"/>
      <c r="N1" s="593"/>
      <c r="O1" s="593"/>
      <c r="P1" s="593"/>
      <c r="Q1" s="593"/>
      <c r="R1" s="593"/>
      <c r="S1" s="593"/>
      <c r="T1" s="593"/>
      <c r="U1" s="593"/>
      <c r="V1" s="593"/>
      <c r="W1" s="594"/>
      <c r="X1" s="67"/>
      <c r="Y1" s="67"/>
      <c r="Z1" s="67"/>
      <c r="AA1" s="68"/>
    </row>
    <row r="2" spans="1:27" ht="33" customHeight="1" x14ac:dyDescent="0.25">
      <c r="B2" s="395" t="s">
        <v>245</v>
      </c>
      <c r="C2" s="396" t="s">
        <v>246</v>
      </c>
      <c r="D2" s="396" t="s">
        <v>247</v>
      </c>
      <c r="E2" s="595"/>
      <c r="F2" s="596"/>
      <c r="G2" s="596"/>
      <c r="H2" s="596"/>
      <c r="I2" s="596"/>
      <c r="J2" s="596"/>
      <c r="K2" s="596"/>
      <c r="L2" s="596"/>
      <c r="M2" s="596"/>
      <c r="N2" s="596"/>
      <c r="O2" s="596"/>
      <c r="P2" s="596"/>
      <c r="Q2" s="596"/>
      <c r="R2" s="596"/>
      <c r="S2" s="596"/>
      <c r="T2" s="596"/>
      <c r="U2" s="596"/>
      <c r="V2" s="596"/>
      <c r="W2" s="597"/>
      <c r="X2" s="25"/>
      <c r="Y2" s="25"/>
      <c r="Z2" s="25"/>
      <c r="AA2" s="69"/>
    </row>
    <row r="3" spans="1:27" s="27" customFormat="1" ht="33" customHeight="1" thickBot="1" x14ac:dyDescent="0.3">
      <c r="A3" s="44"/>
      <c r="B3" s="156"/>
      <c r="C3" s="157"/>
      <c r="D3" s="158"/>
      <c r="E3" s="598"/>
      <c r="F3" s="599"/>
      <c r="G3" s="599"/>
      <c r="H3" s="599"/>
      <c r="I3" s="599"/>
      <c r="J3" s="599"/>
      <c r="K3" s="599"/>
      <c r="L3" s="599"/>
      <c r="M3" s="599"/>
      <c r="N3" s="599"/>
      <c r="O3" s="599"/>
      <c r="P3" s="599"/>
      <c r="Q3" s="599"/>
      <c r="R3" s="599"/>
      <c r="S3" s="599"/>
      <c r="T3" s="599"/>
      <c r="U3" s="599"/>
      <c r="V3" s="599"/>
      <c r="W3" s="600"/>
      <c r="X3" s="70"/>
      <c r="Y3" s="70"/>
      <c r="Z3" s="70"/>
      <c r="AA3" s="71"/>
    </row>
    <row r="4" spans="1:27" s="27" customFormat="1" ht="15.75" customHeight="1" x14ac:dyDescent="0.25">
      <c r="A4" s="44"/>
      <c r="B4" s="28">
        <v>1</v>
      </c>
      <c r="C4" s="72" t="s">
        <v>246</v>
      </c>
      <c r="D4" s="72" t="s">
        <v>247</v>
      </c>
      <c r="E4" s="30" t="s">
        <v>253</v>
      </c>
      <c r="F4" s="30" t="s">
        <v>254</v>
      </c>
      <c r="G4" s="397" t="s">
        <v>255</v>
      </c>
      <c r="H4" s="31" t="s">
        <v>256</v>
      </c>
      <c r="I4" s="398"/>
      <c r="J4" s="33"/>
      <c r="K4" s="34"/>
      <c r="L4" s="34"/>
      <c r="M4" s="33"/>
      <c r="N4" s="33"/>
      <c r="O4" s="35"/>
      <c r="P4" s="35"/>
      <c r="Q4" s="35"/>
      <c r="R4" s="35"/>
      <c r="S4" s="33"/>
      <c r="T4" s="39"/>
      <c r="U4" s="74" t="s">
        <v>41</v>
      </c>
      <c r="V4" s="73" t="s">
        <v>248</v>
      </c>
      <c r="W4" s="72" t="s">
        <v>249</v>
      </c>
    </row>
    <row r="5" spans="1:27" s="27" customFormat="1" ht="31.5" customHeight="1" x14ac:dyDescent="0.25">
      <c r="A5" s="44"/>
      <c r="B5" s="714" t="s">
        <v>250</v>
      </c>
      <c r="C5" s="715"/>
      <c r="D5" s="715"/>
      <c r="E5" s="715"/>
      <c r="F5" s="715"/>
      <c r="G5" s="715"/>
      <c r="H5" s="715"/>
      <c r="I5" s="715"/>
      <c r="J5" s="715"/>
      <c r="K5" s="715"/>
      <c r="L5" s="715"/>
      <c r="M5" s="715"/>
      <c r="N5" s="715"/>
      <c r="O5" s="715"/>
      <c r="P5" s="715"/>
      <c r="Q5" s="715"/>
      <c r="R5" s="715"/>
      <c r="S5" s="715"/>
      <c r="T5" s="715"/>
      <c r="U5" s="715"/>
      <c r="V5" s="715"/>
      <c r="W5" s="716"/>
    </row>
    <row r="6" spans="1:27" s="27" customFormat="1" ht="123.75" customHeight="1" x14ac:dyDescent="0.25">
      <c r="A6" s="44"/>
      <c r="B6" s="28">
        <v>3</v>
      </c>
      <c r="C6" s="162" t="s">
        <v>251</v>
      </c>
      <c r="D6" s="162" t="s">
        <v>252</v>
      </c>
      <c r="E6" s="30" t="s">
        <v>257</v>
      </c>
      <c r="F6" s="30" t="s">
        <v>258</v>
      </c>
      <c r="G6" s="397" t="s">
        <v>255</v>
      </c>
      <c r="H6" s="31" t="s">
        <v>259</v>
      </c>
      <c r="I6" s="32"/>
      <c r="J6" s="33"/>
      <c r="K6" s="33"/>
      <c r="L6" s="35"/>
      <c r="M6" s="35"/>
      <c r="N6" s="35"/>
      <c r="O6" s="35"/>
      <c r="P6" s="35"/>
      <c r="Q6" s="35"/>
      <c r="R6" s="35"/>
      <c r="S6" s="33"/>
      <c r="T6" s="37"/>
      <c r="U6" s="33"/>
      <c r="V6" s="35"/>
      <c r="W6" s="36"/>
    </row>
    <row r="7" spans="1:27" s="27" customFormat="1" ht="44.25" customHeight="1" x14ac:dyDescent="0.25">
      <c r="A7" s="44"/>
      <c r="B7" s="28">
        <v>4</v>
      </c>
      <c r="C7" s="163"/>
      <c r="D7" s="163"/>
      <c r="E7" s="30" t="s">
        <v>260</v>
      </c>
      <c r="F7" s="30" t="s">
        <v>261</v>
      </c>
      <c r="G7" s="397" t="s">
        <v>255</v>
      </c>
      <c r="H7" s="31" t="s">
        <v>256</v>
      </c>
      <c r="I7" s="398"/>
      <c r="J7" s="32"/>
      <c r="K7" s="33"/>
      <c r="L7" s="35"/>
      <c r="M7" s="35"/>
      <c r="N7" s="35"/>
      <c r="O7" s="35"/>
      <c r="P7" s="35"/>
      <c r="Q7" s="35"/>
      <c r="R7" s="35"/>
      <c r="S7" s="33"/>
      <c r="T7" s="37"/>
      <c r="U7" s="37"/>
      <c r="V7" s="35"/>
      <c r="W7" s="36"/>
    </row>
    <row r="8" spans="1:27" s="27" customFormat="1" ht="72.75" customHeight="1" x14ac:dyDescent="0.25">
      <c r="A8" s="44"/>
      <c r="B8" s="28">
        <v>5</v>
      </c>
      <c r="C8" s="163"/>
      <c r="D8" s="163"/>
      <c r="E8" s="30" t="s">
        <v>906</v>
      </c>
      <c r="F8" s="30" t="s">
        <v>907</v>
      </c>
      <c r="G8" s="397" t="s">
        <v>908</v>
      </c>
      <c r="H8" s="31" t="s">
        <v>256</v>
      </c>
      <c r="I8" s="398"/>
      <c r="J8" s="32"/>
      <c r="K8" s="33"/>
      <c r="L8" s="35"/>
      <c r="M8" s="35"/>
      <c r="N8" s="35"/>
      <c r="O8" s="35"/>
      <c r="P8" s="35"/>
      <c r="Q8" s="35"/>
      <c r="R8" s="35"/>
      <c r="S8" s="33"/>
      <c r="T8" s="37"/>
      <c r="U8" s="37"/>
      <c r="V8" s="35"/>
      <c r="W8" s="36"/>
    </row>
    <row r="9" spans="1:27" s="27" customFormat="1" ht="93.75" customHeight="1" x14ac:dyDescent="0.25">
      <c r="A9" s="44"/>
      <c r="B9" s="28">
        <v>6</v>
      </c>
      <c r="C9" s="163"/>
      <c r="D9" s="163"/>
      <c r="E9" s="30" t="s">
        <v>262</v>
      </c>
      <c r="F9" s="30" t="s">
        <v>909</v>
      </c>
      <c r="G9" s="397" t="s">
        <v>263</v>
      </c>
      <c r="H9" s="31" t="s">
        <v>256</v>
      </c>
      <c r="I9" s="39"/>
      <c r="J9" s="33"/>
      <c r="K9" s="33"/>
      <c r="L9" s="35"/>
      <c r="M9" s="35"/>
      <c r="N9" s="35"/>
      <c r="O9" s="35"/>
      <c r="P9" s="35"/>
      <c r="Q9" s="35"/>
      <c r="R9" s="35"/>
      <c r="S9" s="33"/>
      <c r="T9" s="37"/>
      <c r="U9" s="37"/>
      <c r="V9" s="35"/>
      <c r="W9" s="38"/>
    </row>
    <row r="10" spans="1:27" s="27" customFormat="1" ht="68.25" customHeight="1" x14ac:dyDescent="0.25">
      <c r="A10" s="44"/>
      <c r="B10" s="28">
        <v>7</v>
      </c>
      <c r="C10" s="163"/>
      <c r="D10" s="163"/>
      <c r="E10" s="30" t="s">
        <v>910</v>
      </c>
      <c r="F10" s="30" t="s">
        <v>911</v>
      </c>
      <c r="G10" s="397" t="s">
        <v>255</v>
      </c>
      <c r="H10" s="31" t="s">
        <v>256</v>
      </c>
      <c r="I10" s="39"/>
      <c r="J10" s="33"/>
      <c r="K10" s="33"/>
      <c r="L10" s="35"/>
      <c r="M10" s="35"/>
      <c r="N10" s="35"/>
      <c r="O10" s="35"/>
      <c r="P10" s="35"/>
      <c r="Q10" s="35"/>
      <c r="R10" s="35"/>
      <c r="S10" s="33"/>
      <c r="T10" s="37"/>
      <c r="U10" s="37"/>
      <c r="V10" s="35"/>
      <c r="W10" s="36"/>
    </row>
    <row r="11" spans="1:27" s="27" customFormat="1" ht="52.5" customHeight="1" x14ac:dyDescent="0.25">
      <c r="A11" s="44"/>
      <c r="B11" s="28">
        <v>8</v>
      </c>
      <c r="C11" s="163"/>
      <c r="D11" s="163"/>
      <c r="E11" s="30" t="s">
        <v>264</v>
      </c>
      <c r="F11" s="30" t="s">
        <v>265</v>
      </c>
      <c r="G11" s="397" t="s">
        <v>255</v>
      </c>
      <c r="H11" s="31" t="s">
        <v>256</v>
      </c>
      <c r="I11" s="33"/>
      <c r="J11" s="33"/>
      <c r="K11" s="39"/>
      <c r="L11" s="35"/>
      <c r="M11" s="35"/>
      <c r="N11" s="35"/>
      <c r="O11" s="35"/>
      <c r="P11" s="35"/>
      <c r="Q11" s="35"/>
      <c r="R11" s="35"/>
      <c r="S11" s="33"/>
      <c r="T11" s="37"/>
      <c r="U11" s="37"/>
      <c r="V11" s="35"/>
      <c r="W11" s="36"/>
    </row>
    <row r="12" spans="1:27" s="27" customFormat="1" ht="48" customHeight="1" x14ac:dyDescent="0.25">
      <c r="A12" s="44"/>
      <c r="B12" s="28">
        <v>9</v>
      </c>
      <c r="C12" s="163"/>
      <c r="D12" s="163"/>
      <c r="E12" s="30" t="s">
        <v>266</v>
      </c>
      <c r="F12" s="30" t="s">
        <v>912</v>
      </c>
      <c r="G12" s="397" t="s">
        <v>255</v>
      </c>
      <c r="H12" s="31" t="s">
        <v>256</v>
      </c>
      <c r="I12" s="33"/>
      <c r="J12" s="39"/>
      <c r="K12" s="33"/>
      <c r="L12" s="35"/>
      <c r="M12" s="35"/>
      <c r="N12" s="35"/>
      <c r="O12" s="35"/>
      <c r="P12" s="35"/>
      <c r="Q12" s="35"/>
      <c r="R12" s="40"/>
      <c r="S12" s="33"/>
      <c r="T12" s="37"/>
      <c r="U12" s="37"/>
      <c r="V12" s="35"/>
      <c r="W12" s="36"/>
    </row>
    <row r="13" spans="1:27" s="27" customFormat="1" ht="48.75" customHeight="1" x14ac:dyDescent="0.25">
      <c r="A13" s="44"/>
      <c r="B13" s="28">
        <v>10</v>
      </c>
      <c r="C13" s="163"/>
      <c r="D13" s="163"/>
      <c r="E13" s="30" t="s">
        <v>913</v>
      </c>
      <c r="F13" s="30" t="s">
        <v>267</v>
      </c>
      <c r="G13" s="397" t="s">
        <v>255</v>
      </c>
      <c r="H13" s="31" t="s">
        <v>256</v>
      </c>
      <c r="I13" s="33"/>
      <c r="J13" s="33"/>
      <c r="K13" s="39"/>
      <c r="L13" s="35"/>
      <c r="M13" s="35"/>
      <c r="N13" s="35"/>
      <c r="O13" s="35"/>
      <c r="P13" s="35"/>
      <c r="Q13" s="35"/>
      <c r="R13" s="40"/>
      <c r="S13" s="33"/>
      <c r="T13" s="37"/>
      <c r="U13" s="37"/>
      <c r="V13" s="35"/>
      <c r="W13" s="36"/>
    </row>
    <row r="14" spans="1:27" s="27" customFormat="1" ht="47.25" x14ac:dyDescent="0.25">
      <c r="A14" s="44"/>
      <c r="B14" s="28">
        <v>11</v>
      </c>
      <c r="C14" s="163"/>
      <c r="D14" s="163"/>
      <c r="E14" s="57" t="s">
        <v>914</v>
      </c>
      <c r="F14" s="30" t="s">
        <v>268</v>
      </c>
      <c r="G14" s="397" t="s">
        <v>255</v>
      </c>
      <c r="H14" s="31" t="s">
        <v>259</v>
      </c>
      <c r="I14" s="33"/>
      <c r="J14" s="33"/>
      <c r="K14" s="33"/>
      <c r="L14" s="42"/>
      <c r="M14" s="35"/>
      <c r="N14" s="35"/>
      <c r="O14" s="35"/>
      <c r="P14" s="35"/>
      <c r="Q14" s="35"/>
      <c r="R14" s="40"/>
      <c r="S14" s="33"/>
      <c r="T14" s="37"/>
      <c r="U14" s="37"/>
      <c r="V14" s="35"/>
      <c r="W14" s="36"/>
    </row>
    <row r="15" spans="1:27" s="27" customFormat="1" ht="114.75" customHeight="1" x14ac:dyDescent="0.25">
      <c r="A15" s="44"/>
      <c r="B15" s="28">
        <v>12</v>
      </c>
      <c r="C15" s="163"/>
      <c r="D15" s="163"/>
      <c r="E15" s="57" t="s">
        <v>269</v>
      </c>
      <c r="F15" s="57" t="s">
        <v>915</v>
      </c>
      <c r="G15" s="397" t="s">
        <v>255</v>
      </c>
      <c r="H15" s="31" t="s">
        <v>256</v>
      </c>
      <c r="I15" s="33"/>
      <c r="J15" s="33"/>
      <c r="K15" s="33"/>
      <c r="L15" s="42"/>
      <c r="M15" s="39"/>
      <c r="N15" s="35"/>
      <c r="O15" s="35"/>
      <c r="P15" s="35"/>
      <c r="Q15" s="35"/>
      <c r="R15" s="35"/>
      <c r="S15" s="33"/>
      <c r="T15" s="37"/>
      <c r="U15" s="37"/>
      <c r="V15" s="35"/>
      <c r="W15" s="36"/>
    </row>
    <row r="16" spans="1:27" s="27" customFormat="1" ht="61.5" customHeight="1" x14ac:dyDescent="0.25">
      <c r="A16" s="44"/>
      <c r="B16" s="28">
        <v>13</v>
      </c>
      <c r="C16" s="163"/>
      <c r="D16" s="163"/>
      <c r="E16" s="57" t="s">
        <v>272</v>
      </c>
      <c r="F16" s="30" t="s">
        <v>916</v>
      </c>
      <c r="G16" s="397" t="s">
        <v>255</v>
      </c>
      <c r="H16" s="31" t="s">
        <v>256</v>
      </c>
      <c r="I16" s="33"/>
      <c r="J16" s="39"/>
      <c r="K16" s="33"/>
      <c r="L16" s="35"/>
      <c r="M16" s="33"/>
      <c r="N16" s="35"/>
      <c r="O16" s="35"/>
      <c r="P16" s="35"/>
      <c r="Q16" s="35"/>
      <c r="R16" s="40"/>
      <c r="S16" s="33"/>
      <c r="T16" s="37"/>
      <c r="U16" s="37"/>
      <c r="V16" s="35"/>
      <c r="W16" s="36"/>
    </row>
    <row r="17" spans="1:24" s="27" customFormat="1" ht="51" customHeight="1" x14ac:dyDescent="0.25">
      <c r="A17" s="44"/>
      <c r="B17" s="28">
        <v>14</v>
      </c>
      <c r="C17" s="163"/>
      <c r="D17" s="163"/>
      <c r="E17" s="41" t="s">
        <v>269</v>
      </c>
      <c r="F17" s="29" t="s">
        <v>270</v>
      </c>
      <c r="G17" s="29" t="s">
        <v>271</v>
      </c>
      <c r="H17" s="31" t="s">
        <v>255</v>
      </c>
      <c r="I17" s="31" t="s">
        <v>256</v>
      </c>
      <c r="J17" s="39"/>
      <c r="K17" s="39"/>
      <c r="L17" s="39"/>
      <c r="M17" s="42"/>
      <c r="N17" s="33"/>
      <c r="O17" s="35"/>
      <c r="P17" s="35"/>
      <c r="Q17" s="35"/>
      <c r="R17" s="35"/>
      <c r="S17" s="35"/>
      <c r="T17" s="33"/>
      <c r="U17" s="37"/>
      <c r="V17" s="35"/>
      <c r="W17" s="38"/>
    </row>
    <row r="18" spans="1:24" s="27" customFormat="1" ht="51" customHeight="1" x14ac:dyDescent="0.25">
      <c r="A18" s="44"/>
      <c r="B18" s="165">
        <v>14</v>
      </c>
      <c r="C18" s="163"/>
      <c r="D18" s="163"/>
      <c r="E18" s="30" t="s">
        <v>917</v>
      </c>
      <c r="F18" s="30" t="s">
        <v>918</v>
      </c>
      <c r="G18" s="397" t="s">
        <v>255</v>
      </c>
      <c r="H18" s="31" t="s">
        <v>256</v>
      </c>
      <c r="I18" s="35"/>
      <c r="J18" s="33"/>
      <c r="K18" s="33"/>
      <c r="L18" s="35"/>
      <c r="M18" s="42"/>
      <c r="N18" s="35"/>
      <c r="O18" s="35"/>
      <c r="P18" s="35"/>
      <c r="Q18" s="35"/>
      <c r="R18" s="35"/>
      <c r="S18" s="42"/>
      <c r="T18" s="35"/>
      <c r="U18" s="43"/>
      <c r="V18" s="35"/>
      <c r="W18" s="38"/>
    </row>
    <row r="19" spans="1:24" ht="91.5" customHeight="1" x14ac:dyDescent="0.25">
      <c r="B19" s="165">
        <v>15</v>
      </c>
      <c r="C19" s="163"/>
      <c r="D19" s="163"/>
      <c r="E19" s="30" t="s">
        <v>919</v>
      </c>
      <c r="F19" s="30" t="s">
        <v>276</v>
      </c>
      <c r="G19" s="397" t="s">
        <v>255</v>
      </c>
      <c r="H19" s="31" t="s">
        <v>256</v>
      </c>
      <c r="I19" s="42"/>
      <c r="J19" s="39"/>
      <c r="K19" s="39"/>
      <c r="L19" s="42"/>
      <c r="M19" s="42"/>
      <c r="N19" s="42"/>
      <c r="O19" s="42"/>
      <c r="P19" s="42"/>
      <c r="Q19" s="42"/>
      <c r="R19" s="42"/>
      <c r="S19" s="42"/>
      <c r="T19" s="42"/>
      <c r="U19" s="37"/>
      <c r="V19" s="35"/>
      <c r="W19" s="36"/>
    </row>
    <row r="20" spans="1:24" ht="32.25" customHeight="1" x14ac:dyDescent="0.25">
      <c r="B20" s="714" t="s">
        <v>273</v>
      </c>
      <c r="C20" s="715"/>
      <c r="D20" s="715"/>
      <c r="E20" s="715"/>
      <c r="F20" s="715"/>
      <c r="G20" s="715"/>
      <c r="H20" s="715"/>
      <c r="I20" s="715"/>
      <c r="J20" s="715"/>
      <c r="K20" s="715"/>
      <c r="L20" s="715"/>
      <c r="M20" s="715"/>
      <c r="N20" s="715"/>
      <c r="O20" s="715"/>
      <c r="P20" s="715"/>
      <c r="Q20" s="715"/>
      <c r="R20" s="715"/>
      <c r="S20" s="715"/>
      <c r="T20" s="715"/>
      <c r="U20" s="715"/>
      <c r="V20" s="715"/>
      <c r="W20" s="716"/>
    </row>
    <row r="21" spans="1:24" ht="74.25" customHeight="1" x14ac:dyDescent="0.25">
      <c r="B21" s="165">
        <v>17</v>
      </c>
      <c r="C21" s="162" t="s">
        <v>274</v>
      </c>
      <c r="D21" s="165" t="s">
        <v>275</v>
      </c>
      <c r="E21" s="30" t="s">
        <v>920</v>
      </c>
      <c r="F21" s="30" t="s">
        <v>921</v>
      </c>
      <c r="G21" s="397" t="s">
        <v>255</v>
      </c>
      <c r="H21" s="31" t="s">
        <v>259</v>
      </c>
      <c r="I21" s="42"/>
      <c r="J21" s="39"/>
      <c r="K21" s="39"/>
      <c r="L21" s="42"/>
      <c r="M21" s="42"/>
      <c r="N21" s="42"/>
      <c r="O21" s="42"/>
      <c r="P21" s="42"/>
      <c r="Q21" s="42"/>
      <c r="R21" s="42"/>
      <c r="S21" s="42"/>
      <c r="T21" s="42"/>
      <c r="U21" s="42"/>
      <c r="V21" s="35"/>
      <c r="W21" s="45"/>
    </row>
    <row r="22" spans="1:24" ht="51.75" customHeight="1" x14ac:dyDescent="0.25">
      <c r="B22" s="165">
        <v>18</v>
      </c>
      <c r="C22" s="163"/>
      <c r="D22" s="165"/>
      <c r="E22" s="30" t="s">
        <v>277</v>
      </c>
      <c r="F22" s="30" t="s">
        <v>922</v>
      </c>
      <c r="G22" s="397" t="s">
        <v>255</v>
      </c>
      <c r="H22" s="31" t="s">
        <v>259</v>
      </c>
      <c r="I22" s="35"/>
      <c r="J22" s="33"/>
      <c r="K22" s="33"/>
      <c r="L22" s="35"/>
      <c r="M22" s="35"/>
      <c r="N22" s="35"/>
      <c r="O22" s="35"/>
      <c r="P22" s="35"/>
      <c r="Q22" s="35"/>
      <c r="R22" s="42"/>
      <c r="S22" s="35"/>
      <c r="T22" s="35"/>
      <c r="U22" s="42"/>
      <c r="V22" s="35"/>
      <c r="W22" s="46"/>
    </row>
    <row r="23" spans="1:24" ht="54.75" customHeight="1" x14ac:dyDescent="0.25">
      <c r="B23" s="165">
        <v>19</v>
      </c>
      <c r="C23" s="163"/>
      <c r="D23" s="165"/>
      <c r="E23" s="399" t="s">
        <v>278</v>
      </c>
      <c r="F23" s="30" t="s">
        <v>923</v>
      </c>
      <c r="G23" s="397" t="s">
        <v>255</v>
      </c>
      <c r="H23" s="31" t="s">
        <v>279</v>
      </c>
      <c r="I23" s="42"/>
      <c r="J23" s="42"/>
      <c r="K23" s="42"/>
      <c r="L23" s="42"/>
      <c r="M23" s="42"/>
      <c r="N23" s="42"/>
      <c r="O23" s="42"/>
      <c r="P23" s="42"/>
      <c r="Q23" s="42"/>
      <c r="R23" s="42"/>
      <c r="S23" s="42"/>
      <c r="T23" s="42"/>
      <c r="U23" s="35"/>
      <c r="V23" s="35"/>
      <c r="W23" s="45"/>
    </row>
    <row r="24" spans="1:24" ht="86.25" customHeight="1" x14ac:dyDescent="0.25">
      <c r="B24" s="165">
        <v>20</v>
      </c>
      <c r="C24" s="163"/>
      <c r="D24" s="165"/>
      <c r="E24" s="399" t="s">
        <v>924</v>
      </c>
      <c r="F24" s="30" t="s">
        <v>280</v>
      </c>
      <c r="G24" s="397" t="s">
        <v>255</v>
      </c>
      <c r="H24" s="31" t="s">
        <v>279</v>
      </c>
      <c r="I24" s="35"/>
      <c r="J24" s="35"/>
      <c r="K24" s="35"/>
      <c r="L24" s="35"/>
      <c r="M24" s="42"/>
      <c r="N24" s="35"/>
      <c r="O24" s="35"/>
      <c r="P24" s="35"/>
      <c r="Q24" s="35"/>
      <c r="R24" s="35"/>
      <c r="S24" s="35"/>
      <c r="T24" s="35"/>
      <c r="U24" s="42"/>
      <c r="V24" s="35"/>
      <c r="W24" s="45"/>
    </row>
    <row r="25" spans="1:24" ht="86.25" customHeight="1" x14ac:dyDescent="0.25">
      <c r="B25" s="165">
        <v>21</v>
      </c>
      <c r="C25" s="163"/>
      <c r="D25" s="165"/>
      <c r="E25" s="30" t="s">
        <v>925</v>
      </c>
      <c r="F25" s="30" t="s">
        <v>926</v>
      </c>
      <c r="G25" s="397" t="s">
        <v>255</v>
      </c>
      <c r="H25" s="31" t="s">
        <v>259</v>
      </c>
      <c r="I25" s="39"/>
      <c r="J25" s="42"/>
      <c r="K25" s="39"/>
      <c r="L25" s="42"/>
      <c r="M25" s="39"/>
      <c r="N25" s="42"/>
      <c r="O25" s="39"/>
      <c r="P25" s="42"/>
      <c r="Q25" s="39"/>
      <c r="R25" s="42"/>
      <c r="S25" s="39"/>
      <c r="T25" s="42"/>
      <c r="U25" s="35"/>
      <c r="V25" s="35"/>
      <c r="W25" s="45"/>
    </row>
    <row r="26" spans="1:24" ht="107.25" customHeight="1" x14ac:dyDescent="0.25">
      <c r="B26" s="165">
        <v>22</v>
      </c>
      <c r="C26" s="163"/>
      <c r="D26" s="165"/>
      <c r="E26" s="399" t="s">
        <v>927</v>
      </c>
      <c r="F26" s="30" t="s">
        <v>281</v>
      </c>
      <c r="G26" s="397" t="s">
        <v>282</v>
      </c>
      <c r="H26" s="31" t="s">
        <v>259</v>
      </c>
      <c r="I26" s="33"/>
      <c r="J26" s="33"/>
      <c r="K26" s="33"/>
      <c r="L26" s="39"/>
      <c r="M26" s="49"/>
      <c r="N26" s="42"/>
      <c r="O26" s="50"/>
      <c r="P26" s="42"/>
      <c r="Q26" s="42"/>
      <c r="R26" s="42"/>
      <c r="S26" s="39"/>
      <c r="T26" s="43"/>
      <c r="U26" s="42"/>
      <c r="V26" s="35"/>
      <c r="W26" s="46"/>
      <c r="X26" s="48"/>
    </row>
    <row r="27" spans="1:24" ht="107.25" customHeight="1" x14ac:dyDescent="0.25">
      <c r="B27" s="165">
        <v>23</v>
      </c>
      <c r="C27" s="163"/>
      <c r="D27" s="165"/>
      <c r="E27" s="399" t="s">
        <v>928</v>
      </c>
      <c r="F27" s="30" t="s">
        <v>929</v>
      </c>
      <c r="G27" s="397" t="s">
        <v>282</v>
      </c>
      <c r="H27" s="31" t="s">
        <v>259</v>
      </c>
      <c r="I27" s="34"/>
      <c r="J27" s="33"/>
      <c r="K27" s="33"/>
      <c r="L27" s="42"/>
      <c r="M27" s="42"/>
      <c r="N27" s="42"/>
      <c r="O27" s="42"/>
      <c r="P27" s="42"/>
      <c r="Q27" s="42"/>
      <c r="R27" s="42"/>
      <c r="S27" s="39"/>
      <c r="T27" s="43"/>
      <c r="U27" s="35"/>
      <c r="V27" s="35"/>
      <c r="W27" s="46"/>
    </row>
    <row r="28" spans="1:24" ht="104.25" customHeight="1" x14ac:dyDescent="0.25">
      <c r="B28" s="165">
        <v>24</v>
      </c>
      <c r="C28" s="163"/>
      <c r="D28" s="165"/>
      <c r="E28" s="30" t="s">
        <v>930</v>
      </c>
      <c r="F28" s="30" t="s">
        <v>929</v>
      </c>
      <c r="G28" s="397" t="s">
        <v>282</v>
      </c>
      <c r="H28" s="31" t="s">
        <v>259</v>
      </c>
      <c r="I28" s="34"/>
      <c r="J28" s="33"/>
      <c r="K28" s="33"/>
      <c r="L28" s="42"/>
      <c r="M28" s="42"/>
      <c r="N28" s="42"/>
      <c r="O28" s="42"/>
      <c r="P28" s="42"/>
      <c r="Q28" s="42"/>
      <c r="R28" s="42"/>
      <c r="S28" s="39"/>
      <c r="T28" s="43"/>
      <c r="U28" s="42"/>
      <c r="V28" s="35"/>
      <c r="W28" s="45"/>
    </row>
    <row r="29" spans="1:24" ht="108" customHeight="1" x14ac:dyDescent="0.25">
      <c r="B29" s="165">
        <v>25</v>
      </c>
      <c r="C29" s="163"/>
      <c r="D29" s="165"/>
      <c r="E29" s="30" t="s">
        <v>931</v>
      </c>
      <c r="F29" s="30" t="s">
        <v>932</v>
      </c>
      <c r="G29" s="397" t="s">
        <v>282</v>
      </c>
      <c r="H29" s="31" t="s">
        <v>259</v>
      </c>
      <c r="I29" s="34"/>
      <c r="J29" s="33"/>
      <c r="K29" s="33"/>
      <c r="L29" s="42"/>
      <c r="M29" s="42"/>
      <c r="N29" s="42"/>
      <c r="O29" s="42"/>
      <c r="P29" s="42"/>
      <c r="Q29" s="42"/>
      <c r="R29" s="42"/>
      <c r="S29" s="39"/>
      <c r="T29" s="43"/>
      <c r="U29" s="43"/>
      <c r="V29" s="35"/>
      <c r="W29" s="45"/>
    </row>
    <row r="30" spans="1:24" ht="126.75" customHeight="1" x14ac:dyDescent="0.25">
      <c r="B30" s="165">
        <v>26</v>
      </c>
      <c r="C30" s="163"/>
      <c r="D30" s="165"/>
      <c r="E30" s="30" t="s">
        <v>710</v>
      </c>
      <c r="F30" s="30" t="s">
        <v>933</v>
      </c>
      <c r="G30" s="397" t="s">
        <v>282</v>
      </c>
      <c r="H30" s="31" t="s">
        <v>259</v>
      </c>
      <c r="I30" s="34"/>
      <c r="J30" s="34"/>
      <c r="K30" s="35"/>
      <c r="L30" s="39"/>
      <c r="M30" s="39"/>
      <c r="N30" s="42"/>
      <c r="O30" s="39"/>
      <c r="P30" s="39"/>
      <c r="Q30" s="42"/>
      <c r="R30" s="39"/>
      <c r="S30" s="39"/>
      <c r="T30" s="43"/>
      <c r="U30" s="43"/>
      <c r="V30" s="35"/>
      <c r="W30" s="46"/>
    </row>
    <row r="31" spans="1:24" ht="124.5" customHeight="1" x14ac:dyDescent="0.25">
      <c r="B31" s="165">
        <v>27</v>
      </c>
      <c r="C31" s="163"/>
      <c r="D31" s="165"/>
      <c r="E31" s="30" t="s">
        <v>934</v>
      </c>
      <c r="F31" s="30" t="s">
        <v>281</v>
      </c>
      <c r="G31" s="397" t="s">
        <v>282</v>
      </c>
      <c r="H31" s="31" t="s">
        <v>259</v>
      </c>
      <c r="I31" s="34"/>
      <c r="J31" s="34"/>
      <c r="K31" s="35"/>
      <c r="L31" s="39"/>
      <c r="M31" s="39"/>
      <c r="N31" s="42"/>
      <c r="O31" s="39"/>
      <c r="P31" s="39"/>
      <c r="Q31" s="42"/>
      <c r="R31" s="39"/>
      <c r="S31" s="39"/>
      <c r="T31" s="43"/>
      <c r="U31" s="43"/>
      <c r="V31" s="35"/>
      <c r="W31" s="45"/>
    </row>
    <row r="32" spans="1:24" ht="92.25" customHeight="1" x14ac:dyDescent="0.25">
      <c r="B32" s="165">
        <v>28</v>
      </c>
      <c r="C32" s="163"/>
      <c r="D32" s="165"/>
      <c r="E32" s="30" t="s">
        <v>283</v>
      </c>
      <c r="F32" s="30" t="s">
        <v>935</v>
      </c>
      <c r="G32" s="397" t="s">
        <v>282</v>
      </c>
      <c r="H32" s="31" t="s">
        <v>256</v>
      </c>
      <c r="I32" s="34"/>
      <c r="J32" s="33"/>
      <c r="K32" s="34"/>
      <c r="L32" s="52"/>
      <c r="M32" s="42"/>
      <c r="N32" s="35"/>
      <c r="O32" s="40"/>
      <c r="P32" s="40"/>
      <c r="Q32" s="40"/>
      <c r="R32" s="42"/>
      <c r="S32" s="33"/>
      <c r="T32" s="51"/>
      <c r="U32" s="51"/>
      <c r="V32" s="35"/>
      <c r="W32" s="46"/>
    </row>
    <row r="33" spans="1:23" ht="93" customHeight="1" x14ac:dyDescent="0.25">
      <c r="B33" s="165">
        <v>29</v>
      </c>
      <c r="C33" s="163"/>
      <c r="D33" s="165"/>
      <c r="E33" s="30" t="s">
        <v>936</v>
      </c>
      <c r="F33" s="30" t="s">
        <v>937</v>
      </c>
      <c r="G33" s="397" t="s">
        <v>282</v>
      </c>
      <c r="H33" s="31" t="s">
        <v>259</v>
      </c>
      <c r="I33" s="34"/>
      <c r="J33" s="39"/>
      <c r="K33" s="39"/>
      <c r="L33" s="39"/>
      <c r="M33" s="39"/>
      <c r="N33" s="42"/>
      <c r="O33" s="42"/>
      <c r="P33" s="42"/>
      <c r="Q33" s="39"/>
      <c r="R33" s="42"/>
      <c r="S33" s="39"/>
      <c r="T33" s="43"/>
      <c r="U33" s="43"/>
      <c r="V33" s="35"/>
      <c r="W33" s="45"/>
    </row>
    <row r="34" spans="1:23" ht="56.25" customHeight="1" x14ac:dyDescent="0.25">
      <c r="B34" s="165">
        <v>30</v>
      </c>
      <c r="C34" s="163"/>
      <c r="D34" s="165"/>
      <c r="E34" s="30" t="s">
        <v>284</v>
      </c>
      <c r="F34" s="30" t="s">
        <v>938</v>
      </c>
      <c r="G34" s="397" t="s">
        <v>255</v>
      </c>
      <c r="H34" s="31" t="s">
        <v>259</v>
      </c>
      <c r="I34" s="39"/>
      <c r="J34" s="39"/>
      <c r="K34" s="39"/>
      <c r="L34" s="39"/>
      <c r="M34" s="42"/>
      <c r="N34" s="39"/>
      <c r="O34" s="42"/>
      <c r="P34" s="39"/>
      <c r="Q34" s="39"/>
      <c r="R34" s="39"/>
      <c r="S34" s="39"/>
      <c r="T34" s="43"/>
      <c r="U34" s="43"/>
      <c r="V34" s="35"/>
      <c r="W34" s="45"/>
    </row>
    <row r="35" spans="1:23" s="27" customFormat="1" ht="99.75" customHeight="1" x14ac:dyDescent="0.25">
      <c r="A35" s="44"/>
      <c r="B35" s="165">
        <v>31</v>
      </c>
      <c r="C35" s="163"/>
      <c r="D35" s="165"/>
      <c r="E35" s="30" t="s">
        <v>285</v>
      </c>
      <c r="F35" s="30" t="s">
        <v>286</v>
      </c>
      <c r="G35" s="397" t="s">
        <v>255</v>
      </c>
      <c r="H35" s="31" t="s">
        <v>256</v>
      </c>
      <c r="I35" s="33"/>
      <c r="J35" s="39"/>
      <c r="K35" s="39"/>
      <c r="L35" s="39"/>
      <c r="M35" s="39"/>
      <c r="N35" s="39"/>
      <c r="O35" s="39"/>
      <c r="P35" s="39"/>
      <c r="Q35" s="39"/>
      <c r="R35" s="39"/>
      <c r="S35" s="39"/>
      <c r="T35" s="39"/>
      <c r="U35" s="39"/>
      <c r="V35" s="35"/>
      <c r="W35" s="46"/>
    </row>
    <row r="36" spans="1:23" s="27" customFormat="1" ht="91.5" customHeight="1" x14ac:dyDescent="0.25">
      <c r="A36" s="44"/>
      <c r="B36" s="165">
        <v>32</v>
      </c>
      <c r="C36" s="164"/>
      <c r="D36" s="165"/>
      <c r="E36" s="30" t="s">
        <v>939</v>
      </c>
      <c r="F36" s="30" t="s">
        <v>940</v>
      </c>
      <c r="G36" s="397" t="s">
        <v>287</v>
      </c>
      <c r="H36" s="31" t="s">
        <v>259</v>
      </c>
      <c r="I36" s="34"/>
      <c r="J36" s="33"/>
      <c r="K36" s="34"/>
      <c r="L36" s="33"/>
      <c r="M36" s="42"/>
      <c r="N36" s="35"/>
      <c r="O36" s="35"/>
      <c r="P36" s="35"/>
      <c r="Q36" s="33"/>
      <c r="R36" s="42"/>
      <c r="S36" s="33"/>
      <c r="T36" s="37"/>
      <c r="U36" s="43"/>
      <c r="V36" s="35"/>
      <c r="W36" s="46"/>
    </row>
    <row r="37" spans="1:23" s="27" customFormat="1" ht="75.75" customHeight="1" x14ac:dyDescent="0.25">
      <c r="A37" s="44"/>
      <c r="B37" s="165">
        <v>33</v>
      </c>
      <c r="C37" s="162" t="s">
        <v>288</v>
      </c>
      <c r="D37" s="162" t="s">
        <v>289</v>
      </c>
      <c r="E37" s="30" t="s">
        <v>291</v>
      </c>
      <c r="F37" s="30" t="s">
        <v>941</v>
      </c>
      <c r="G37" s="397" t="s">
        <v>290</v>
      </c>
      <c r="H37" s="31" t="s">
        <v>256</v>
      </c>
      <c r="I37" s="33"/>
      <c r="J37" s="33"/>
      <c r="K37" s="33"/>
      <c r="L37" s="42"/>
      <c r="M37" s="35"/>
      <c r="N37" s="35"/>
      <c r="O37" s="33"/>
      <c r="P37" s="42"/>
      <c r="Q37" s="35"/>
      <c r="R37" s="35"/>
      <c r="S37" s="33"/>
      <c r="T37" s="37"/>
      <c r="U37" s="43"/>
      <c r="V37" s="35"/>
      <c r="W37" s="45"/>
    </row>
    <row r="38" spans="1:23" s="27" customFormat="1" ht="93" customHeight="1" x14ac:dyDescent="0.25">
      <c r="A38" s="44"/>
      <c r="B38" s="165">
        <v>34</v>
      </c>
      <c r="C38" s="163"/>
      <c r="D38" s="163"/>
      <c r="E38" s="399" t="s">
        <v>292</v>
      </c>
      <c r="F38" s="30" t="s">
        <v>942</v>
      </c>
      <c r="G38" s="397" t="s">
        <v>293</v>
      </c>
      <c r="H38" s="31" t="s">
        <v>256</v>
      </c>
      <c r="I38" s="39"/>
      <c r="J38" s="39"/>
      <c r="K38" s="39"/>
      <c r="L38" s="39"/>
      <c r="M38" s="39"/>
      <c r="N38" s="39"/>
      <c r="O38" s="39"/>
      <c r="P38" s="39"/>
      <c r="Q38" s="39"/>
      <c r="R38" s="39"/>
      <c r="S38" s="39"/>
      <c r="T38" s="39"/>
      <c r="U38" s="43"/>
      <c r="V38" s="35"/>
      <c r="W38" s="45"/>
    </row>
    <row r="39" spans="1:23" s="27" customFormat="1" ht="105" customHeight="1" x14ac:dyDescent="0.25">
      <c r="A39" s="44"/>
      <c r="B39" s="165">
        <v>35</v>
      </c>
      <c r="C39" s="163"/>
      <c r="D39" s="163"/>
      <c r="E39" s="30" t="s">
        <v>295</v>
      </c>
      <c r="F39" s="30" t="s">
        <v>943</v>
      </c>
      <c r="G39" s="397" t="s">
        <v>255</v>
      </c>
      <c r="H39" s="31" t="s">
        <v>256</v>
      </c>
      <c r="I39" s="39"/>
      <c r="J39" s="33"/>
      <c r="K39" s="35"/>
      <c r="L39" s="42"/>
      <c r="M39" s="35"/>
      <c r="N39" s="35"/>
      <c r="O39" s="42"/>
      <c r="P39" s="52"/>
      <c r="Q39" s="35"/>
      <c r="R39" s="42"/>
      <c r="S39" s="33"/>
      <c r="T39" s="35"/>
      <c r="U39" s="39"/>
      <c r="V39" s="35"/>
      <c r="W39" s="45"/>
    </row>
    <row r="40" spans="1:23" s="27" customFormat="1" ht="94.5" customHeight="1" x14ac:dyDescent="0.25">
      <c r="A40" s="44"/>
      <c r="B40" s="165">
        <v>36</v>
      </c>
      <c r="C40" s="163"/>
      <c r="D40" s="162" t="s">
        <v>294</v>
      </c>
      <c r="E40" s="30" t="s">
        <v>944</v>
      </c>
      <c r="F40" s="30" t="s">
        <v>296</v>
      </c>
      <c r="G40" s="397" t="s">
        <v>255</v>
      </c>
      <c r="H40" s="31" t="s">
        <v>256</v>
      </c>
      <c r="I40" s="34"/>
      <c r="J40" s="33"/>
      <c r="K40" s="42"/>
      <c r="L40" s="40"/>
      <c r="M40" s="40"/>
      <c r="N40" s="42"/>
      <c r="O40" s="40"/>
      <c r="P40" s="52"/>
      <c r="Q40" s="42"/>
      <c r="R40" s="40"/>
      <c r="S40" s="34"/>
      <c r="T40" s="42"/>
      <c r="U40" s="42"/>
      <c r="V40" s="35"/>
      <c r="W40" s="46"/>
    </row>
    <row r="41" spans="1:23" s="27" customFormat="1" ht="63.75" customHeight="1" x14ac:dyDescent="0.25">
      <c r="A41" s="44"/>
      <c r="B41" s="165">
        <v>37</v>
      </c>
      <c r="C41" s="163"/>
      <c r="D41" s="164"/>
      <c r="E41" s="30" t="s">
        <v>299</v>
      </c>
      <c r="F41" s="30" t="s">
        <v>945</v>
      </c>
      <c r="G41" s="397" t="s">
        <v>298</v>
      </c>
      <c r="H41" s="31" t="s">
        <v>256</v>
      </c>
      <c r="I41" s="33"/>
      <c r="J41" s="33"/>
      <c r="K41" s="35"/>
      <c r="L41" s="33"/>
      <c r="M41" s="33"/>
      <c r="N41" s="35"/>
      <c r="O41" s="42"/>
      <c r="P41" s="35"/>
      <c r="Q41" s="35"/>
      <c r="R41" s="33"/>
      <c r="S41" s="33"/>
      <c r="T41" s="53"/>
      <c r="U41" s="42"/>
      <c r="V41" s="35"/>
      <c r="W41" s="45"/>
    </row>
    <row r="42" spans="1:23" s="27" customFormat="1" ht="93.75" customHeight="1" x14ac:dyDescent="0.25">
      <c r="A42" s="44"/>
      <c r="B42" s="165">
        <v>38</v>
      </c>
      <c r="C42" s="163"/>
      <c r="D42" s="162" t="s">
        <v>297</v>
      </c>
      <c r="E42" s="399" t="s">
        <v>946</v>
      </c>
      <c r="F42" s="399" t="s">
        <v>300</v>
      </c>
      <c r="G42" s="397" t="s">
        <v>298</v>
      </c>
      <c r="H42" s="31" t="s">
        <v>256</v>
      </c>
      <c r="I42" s="39"/>
      <c r="J42" s="33"/>
      <c r="K42" s="35"/>
      <c r="L42" s="42"/>
      <c r="M42" s="35"/>
      <c r="N42" s="35"/>
      <c r="O42" s="42"/>
      <c r="P42" s="35"/>
      <c r="Q42" s="35"/>
      <c r="R42" s="42"/>
      <c r="S42" s="35"/>
      <c r="T42" s="37"/>
      <c r="U42" s="42"/>
      <c r="V42" s="35"/>
      <c r="W42" s="45"/>
    </row>
    <row r="43" spans="1:23" s="27" customFormat="1" ht="105" customHeight="1" x14ac:dyDescent="0.25">
      <c r="A43" s="44"/>
      <c r="B43" s="165">
        <v>39</v>
      </c>
      <c r="C43" s="165" t="s">
        <v>301</v>
      </c>
      <c r="D43" s="165" t="s">
        <v>302</v>
      </c>
      <c r="E43" s="30" t="s">
        <v>947</v>
      </c>
      <c r="F43" s="30" t="s">
        <v>303</v>
      </c>
      <c r="G43" s="397" t="s">
        <v>304</v>
      </c>
      <c r="H43" s="31" t="s">
        <v>279</v>
      </c>
      <c r="I43" s="42"/>
      <c r="J43" s="42"/>
      <c r="K43" s="42"/>
      <c r="L43" s="42"/>
      <c r="M43" s="42"/>
      <c r="N43" s="42"/>
      <c r="O43" s="42"/>
      <c r="P43" s="42"/>
      <c r="Q43" s="42"/>
      <c r="R43" s="42"/>
      <c r="S43" s="42"/>
      <c r="T43" s="42"/>
      <c r="U43" s="53"/>
      <c r="V43" s="35"/>
      <c r="W43" s="45"/>
    </row>
    <row r="44" spans="1:23" s="27" customFormat="1" ht="89.25" customHeight="1" x14ac:dyDescent="0.25">
      <c r="A44" s="44"/>
      <c r="B44" s="165">
        <v>40</v>
      </c>
      <c r="C44" s="165" t="s">
        <v>305</v>
      </c>
      <c r="D44" s="165" t="s">
        <v>306</v>
      </c>
      <c r="E44" s="30" t="s">
        <v>307</v>
      </c>
      <c r="F44" s="30" t="s">
        <v>948</v>
      </c>
      <c r="G44" s="397" t="s">
        <v>308</v>
      </c>
      <c r="H44" s="31" t="s">
        <v>256</v>
      </c>
      <c r="I44" s="35"/>
      <c r="J44" s="35"/>
      <c r="K44" s="42"/>
      <c r="L44" s="35"/>
      <c r="M44" s="35"/>
      <c r="N44" s="35"/>
      <c r="O44" s="35"/>
      <c r="P44" s="42"/>
      <c r="Q44" s="35"/>
      <c r="R44" s="35"/>
      <c r="S44" s="35"/>
      <c r="T44" s="53"/>
      <c r="U44" s="43"/>
      <c r="V44" s="35"/>
      <c r="W44" s="45"/>
    </row>
    <row r="45" spans="1:23" s="27" customFormat="1" ht="108.75" customHeight="1" x14ac:dyDescent="0.25">
      <c r="A45" s="44"/>
      <c r="B45" s="165">
        <v>41</v>
      </c>
      <c r="C45" s="165" t="s">
        <v>309</v>
      </c>
      <c r="D45" s="56" t="s">
        <v>310</v>
      </c>
      <c r="E45" s="30" t="s">
        <v>311</v>
      </c>
      <c r="F45" s="30" t="s">
        <v>949</v>
      </c>
      <c r="G45" s="397" t="s">
        <v>312</v>
      </c>
      <c r="H45" s="31" t="s">
        <v>256</v>
      </c>
      <c r="I45" s="35"/>
      <c r="J45" s="35"/>
      <c r="K45" s="42"/>
      <c r="L45" s="35"/>
      <c r="M45" s="35"/>
      <c r="N45" s="35"/>
      <c r="O45" s="35"/>
      <c r="P45" s="42"/>
      <c r="Q45" s="35"/>
      <c r="R45" s="35"/>
      <c r="S45" s="35"/>
      <c r="T45" s="53"/>
      <c r="U45" s="42"/>
      <c r="V45" s="35"/>
      <c r="W45" s="54"/>
    </row>
    <row r="46" spans="1:23" s="27" customFormat="1" ht="153.75" customHeight="1" x14ac:dyDescent="0.25">
      <c r="A46" s="44"/>
      <c r="B46" s="165">
        <v>42</v>
      </c>
      <c r="C46" s="718" t="s">
        <v>313</v>
      </c>
      <c r="D46" s="721" t="s">
        <v>314</v>
      </c>
      <c r="E46" s="30" t="s">
        <v>315</v>
      </c>
      <c r="F46" s="30" t="s">
        <v>316</v>
      </c>
      <c r="G46" s="397" t="s">
        <v>255</v>
      </c>
      <c r="H46" s="31" t="s">
        <v>259</v>
      </c>
      <c r="I46" s="35"/>
      <c r="J46" s="42"/>
      <c r="K46" s="42"/>
      <c r="L46" s="42"/>
      <c r="M46" s="42"/>
      <c r="N46" s="42"/>
      <c r="O46" s="42"/>
      <c r="P46" s="42"/>
      <c r="Q46" s="42"/>
      <c r="R46" s="42"/>
      <c r="S46" s="42"/>
      <c r="T46" s="55"/>
      <c r="U46" s="55"/>
      <c r="V46" s="35"/>
      <c r="W46" s="46"/>
    </row>
    <row r="47" spans="1:23" s="27" customFormat="1" ht="148.5" customHeight="1" x14ac:dyDescent="0.25">
      <c r="A47" s="44"/>
      <c r="B47" s="165">
        <v>43</v>
      </c>
      <c r="C47" s="719"/>
      <c r="D47" s="722"/>
      <c r="E47" s="30" t="s">
        <v>317</v>
      </c>
      <c r="F47" s="30" t="s">
        <v>318</v>
      </c>
      <c r="G47" s="397" t="s">
        <v>320</v>
      </c>
      <c r="H47" s="31" t="s">
        <v>259</v>
      </c>
      <c r="I47" s="35"/>
      <c r="J47" s="35"/>
      <c r="K47" s="35"/>
      <c r="L47" s="35"/>
      <c r="M47" s="35"/>
      <c r="N47" s="35"/>
      <c r="O47" s="42"/>
      <c r="P47" s="35"/>
      <c r="Q47" s="35"/>
      <c r="R47" s="35"/>
      <c r="S47" s="35"/>
      <c r="T47" s="53"/>
      <c r="U47" s="55"/>
      <c r="V47" s="35"/>
      <c r="W47" s="46"/>
    </row>
    <row r="48" spans="1:23" s="27" customFormat="1" ht="102" customHeight="1" x14ac:dyDescent="0.25">
      <c r="A48" s="44"/>
      <c r="B48" s="165">
        <v>44</v>
      </c>
      <c r="C48" s="720"/>
      <c r="D48" s="723"/>
      <c r="E48" s="30" t="s">
        <v>950</v>
      </c>
      <c r="F48" s="399" t="s">
        <v>951</v>
      </c>
      <c r="G48" s="397" t="s">
        <v>321</v>
      </c>
      <c r="H48" s="31" t="s">
        <v>259</v>
      </c>
      <c r="I48" s="34"/>
      <c r="J48" s="33"/>
      <c r="K48" s="33"/>
      <c r="L48" s="35"/>
      <c r="M48" s="42"/>
      <c r="N48" s="39"/>
      <c r="O48" s="35"/>
      <c r="P48" s="35"/>
      <c r="Q48" s="35"/>
      <c r="R48" s="35"/>
      <c r="S48" s="33"/>
      <c r="T48" s="37"/>
      <c r="U48" s="55"/>
      <c r="V48" s="35"/>
      <c r="W48" s="45"/>
    </row>
    <row r="49" spans="1:23" s="27" customFormat="1" ht="76.5" customHeight="1" x14ac:dyDescent="0.25">
      <c r="A49" s="44"/>
      <c r="B49" s="165">
        <v>27</v>
      </c>
      <c r="C49" s="163"/>
      <c r="D49" s="160"/>
      <c r="E49" s="57" t="s">
        <v>317</v>
      </c>
      <c r="F49" s="29" t="s">
        <v>318</v>
      </c>
      <c r="G49" s="29" t="s">
        <v>319</v>
      </c>
      <c r="H49" s="31" t="s">
        <v>320</v>
      </c>
      <c r="I49" s="31" t="s">
        <v>259</v>
      </c>
      <c r="J49" s="35"/>
      <c r="K49" s="35"/>
      <c r="L49" s="35"/>
      <c r="M49" s="35"/>
      <c r="N49" s="35"/>
      <c r="O49" s="42"/>
      <c r="P49" s="35"/>
      <c r="Q49" s="35"/>
      <c r="R49" s="35"/>
      <c r="S49" s="35"/>
      <c r="T49" s="35"/>
      <c r="U49" s="53"/>
      <c r="V49" s="35"/>
      <c r="W49" s="45"/>
    </row>
    <row r="50" spans="1:23" s="27" customFormat="1" ht="81" customHeight="1" x14ac:dyDescent="0.25">
      <c r="A50" s="44"/>
      <c r="B50" s="58">
        <v>45</v>
      </c>
      <c r="C50" s="164"/>
      <c r="D50" s="161"/>
      <c r="E50" s="29" t="s">
        <v>325</v>
      </c>
      <c r="F50" s="29" t="s">
        <v>326</v>
      </c>
      <c r="G50" s="397" t="s">
        <v>327</v>
      </c>
      <c r="H50" s="31" t="s">
        <v>259</v>
      </c>
      <c r="I50" s="33"/>
      <c r="J50" s="33"/>
      <c r="K50" s="33"/>
      <c r="L50" s="35"/>
      <c r="M50" s="35"/>
      <c r="N50" s="33"/>
      <c r="O50" s="35"/>
      <c r="P50" s="42"/>
      <c r="Q50" s="35"/>
      <c r="R50" s="33"/>
      <c r="S50" s="33"/>
      <c r="T50" s="33"/>
      <c r="U50" s="37"/>
      <c r="V50" s="35"/>
      <c r="W50" s="45"/>
    </row>
    <row r="51" spans="1:23" ht="39" customHeight="1" x14ac:dyDescent="0.25">
      <c r="B51" s="714" t="s">
        <v>322</v>
      </c>
      <c r="C51" s="715"/>
      <c r="D51" s="715"/>
      <c r="E51" s="715"/>
      <c r="F51" s="715"/>
      <c r="G51" s="715"/>
      <c r="H51" s="715"/>
      <c r="I51" s="715"/>
      <c r="J51" s="715"/>
      <c r="K51" s="715"/>
      <c r="L51" s="715"/>
      <c r="M51" s="715"/>
      <c r="N51" s="715"/>
      <c r="O51" s="715"/>
      <c r="P51" s="715"/>
      <c r="Q51" s="715"/>
      <c r="R51" s="715"/>
      <c r="S51" s="715"/>
      <c r="T51" s="715"/>
      <c r="U51" s="715"/>
      <c r="V51" s="715"/>
      <c r="W51" s="716"/>
    </row>
    <row r="52" spans="1:23" ht="47.25" customHeight="1" x14ac:dyDescent="0.25">
      <c r="B52" s="58">
        <v>47</v>
      </c>
      <c r="C52" s="159" t="s">
        <v>323</v>
      </c>
      <c r="D52" s="159" t="s">
        <v>324</v>
      </c>
      <c r="E52" s="59" t="s">
        <v>952</v>
      </c>
      <c r="F52" s="59" t="s">
        <v>953</v>
      </c>
      <c r="G52" s="397" t="s">
        <v>954</v>
      </c>
      <c r="H52" s="31"/>
      <c r="I52" s="33"/>
      <c r="J52" s="33"/>
      <c r="K52" s="33"/>
      <c r="L52" s="33"/>
      <c r="M52" s="33"/>
      <c r="N52" s="34"/>
      <c r="O52" s="33"/>
      <c r="P52" s="33"/>
      <c r="Q52" s="33"/>
      <c r="R52" s="33"/>
      <c r="S52" s="39"/>
      <c r="T52" s="39"/>
      <c r="U52" s="39"/>
      <c r="V52" s="35"/>
      <c r="W52" s="45"/>
    </row>
    <row r="53" spans="1:23" ht="75.75" customHeight="1" x14ac:dyDescent="0.25">
      <c r="B53" s="28">
        <v>48</v>
      </c>
      <c r="C53" s="160"/>
      <c r="D53" s="160"/>
      <c r="E53" s="29" t="s">
        <v>328</v>
      </c>
      <c r="F53" s="29" t="s">
        <v>329</v>
      </c>
      <c r="G53" s="397" t="s">
        <v>330</v>
      </c>
      <c r="H53" s="31" t="s">
        <v>256</v>
      </c>
      <c r="I53" s="39"/>
      <c r="J53" s="39"/>
      <c r="K53" s="39"/>
      <c r="L53" s="39"/>
      <c r="M53" s="39"/>
      <c r="N53" s="39"/>
      <c r="O53" s="39"/>
      <c r="P53" s="39"/>
      <c r="Q53" s="39"/>
      <c r="R53" s="39"/>
      <c r="S53" s="39"/>
      <c r="T53" s="39"/>
      <c r="U53" s="39"/>
      <c r="V53" s="35"/>
      <c r="W53" s="45"/>
    </row>
    <row r="54" spans="1:23" ht="85.5" customHeight="1" x14ac:dyDescent="0.25">
      <c r="B54" s="58">
        <v>49</v>
      </c>
      <c r="C54" s="160"/>
      <c r="D54" s="160"/>
      <c r="E54" s="41" t="s">
        <v>955</v>
      </c>
      <c r="F54" s="29" t="s">
        <v>956</v>
      </c>
      <c r="G54" s="397" t="s">
        <v>957</v>
      </c>
      <c r="H54" s="31" t="s">
        <v>256</v>
      </c>
      <c r="I54" s="39"/>
      <c r="J54" s="33"/>
      <c r="K54" s="33"/>
      <c r="L54" s="33"/>
      <c r="M54" s="33"/>
      <c r="N54" s="33"/>
      <c r="O54" s="33"/>
      <c r="P54" s="33"/>
      <c r="Q54" s="33"/>
      <c r="R54" s="33"/>
      <c r="S54" s="33"/>
      <c r="T54" s="33"/>
      <c r="U54" s="39"/>
      <c r="V54" s="35"/>
      <c r="W54" s="45"/>
    </row>
    <row r="55" spans="1:23" ht="120" customHeight="1" x14ac:dyDescent="0.25">
      <c r="B55" s="28">
        <v>50</v>
      </c>
      <c r="C55" s="160"/>
      <c r="D55" s="160"/>
      <c r="E55" s="41" t="s">
        <v>958</v>
      </c>
      <c r="F55" s="29" t="s">
        <v>959</v>
      </c>
      <c r="G55" s="397" t="s">
        <v>960</v>
      </c>
      <c r="H55" s="31" t="s">
        <v>256</v>
      </c>
      <c r="I55" s="33"/>
      <c r="J55" s="33"/>
      <c r="K55" s="39"/>
      <c r="L55" s="33"/>
      <c r="M55" s="33"/>
      <c r="N55" s="33"/>
      <c r="O55" s="33"/>
      <c r="P55" s="60"/>
      <c r="Q55" s="60"/>
      <c r="R55" s="39"/>
      <c r="S55" s="33"/>
      <c r="T55" s="33"/>
      <c r="U55" s="39"/>
      <c r="V55" s="35"/>
      <c r="W55" s="45"/>
    </row>
    <row r="56" spans="1:23" ht="93.75" customHeight="1" x14ac:dyDescent="0.25">
      <c r="B56" s="58">
        <v>51</v>
      </c>
      <c r="C56" s="160"/>
      <c r="D56" s="160"/>
      <c r="E56" s="400" t="s">
        <v>961</v>
      </c>
      <c r="F56" s="29" t="s">
        <v>332</v>
      </c>
      <c r="G56" s="397" t="s">
        <v>331</v>
      </c>
      <c r="H56" s="31" t="s">
        <v>256</v>
      </c>
      <c r="I56" s="33"/>
      <c r="J56" s="33"/>
      <c r="K56" s="39"/>
      <c r="L56" s="33"/>
      <c r="M56" s="33"/>
      <c r="N56" s="33"/>
      <c r="O56" s="33"/>
      <c r="P56" s="60"/>
      <c r="Q56" s="60"/>
      <c r="R56" s="33"/>
      <c r="S56" s="33"/>
      <c r="T56" s="37"/>
      <c r="U56" s="33"/>
      <c r="V56" s="35"/>
      <c r="W56" s="45"/>
    </row>
    <row r="57" spans="1:23" ht="61.5" customHeight="1" x14ac:dyDescent="0.25">
      <c r="B57" s="28">
        <v>52</v>
      </c>
      <c r="C57" s="160"/>
      <c r="D57" s="160"/>
      <c r="E57" s="29" t="s">
        <v>333</v>
      </c>
      <c r="F57" s="47" t="s">
        <v>962</v>
      </c>
      <c r="G57" s="397" t="s">
        <v>336</v>
      </c>
      <c r="H57" s="31" t="s">
        <v>256</v>
      </c>
      <c r="I57" s="33"/>
      <c r="J57" s="33"/>
      <c r="K57" s="39" t="s">
        <v>337</v>
      </c>
      <c r="L57" s="35"/>
      <c r="M57" s="35"/>
      <c r="N57" s="39"/>
      <c r="O57" s="52"/>
      <c r="P57" s="35"/>
      <c r="Q57" s="39"/>
      <c r="R57" s="35"/>
      <c r="S57" s="33"/>
      <c r="T57" s="43"/>
      <c r="U57" s="37"/>
      <c r="V57" s="35"/>
      <c r="W57" s="45"/>
    </row>
    <row r="58" spans="1:23" ht="59.25" customHeight="1" x14ac:dyDescent="0.25">
      <c r="B58" s="58">
        <v>7</v>
      </c>
      <c r="C58" s="160"/>
      <c r="D58" s="160"/>
      <c r="E58" s="47" t="s">
        <v>333</v>
      </c>
      <c r="F58" s="47" t="s">
        <v>334</v>
      </c>
      <c r="G58" s="29" t="s">
        <v>335</v>
      </c>
      <c r="H58" s="31" t="s">
        <v>336</v>
      </c>
      <c r="I58" s="31" t="s">
        <v>256</v>
      </c>
      <c r="J58" s="39"/>
      <c r="K58" s="39"/>
      <c r="L58" s="39" t="s">
        <v>337</v>
      </c>
      <c r="M58" s="42"/>
      <c r="N58" s="42"/>
      <c r="O58" s="39"/>
      <c r="P58" s="42"/>
      <c r="Q58" s="42"/>
      <c r="R58" s="39"/>
      <c r="S58" s="42"/>
      <c r="T58" s="39"/>
      <c r="U58" s="43"/>
      <c r="V58" s="35"/>
      <c r="W58" s="45"/>
    </row>
    <row r="59" spans="1:23" ht="40.5" customHeight="1" x14ac:dyDescent="0.25">
      <c r="B59" s="714" t="s">
        <v>338</v>
      </c>
      <c r="C59" s="715"/>
      <c r="D59" s="715"/>
      <c r="E59" s="715"/>
      <c r="F59" s="715"/>
      <c r="G59" s="715"/>
      <c r="H59" s="715"/>
      <c r="I59" s="715"/>
      <c r="J59" s="715"/>
      <c r="K59" s="715"/>
      <c r="L59" s="715"/>
      <c r="M59" s="715"/>
      <c r="N59" s="715"/>
      <c r="O59" s="715"/>
      <c r="P59" s="715"/>
      <c r="Q59" s="715"/>
      <c r="R59" s="715"/>
      <c r="S59" s="715"/>
      <c r="T59" s="715"/>
      <c r="U59" s="715"/>
      <c r="V59" s="715"/>
      <c r="W59" s="716"/>
    </row>
    <row r="60" spans="1:23" ht="80.25" customHeight="1" x14ac:dyDescent="0.25">
      <c r="B60" s="58">
        <v>54</v>
      </c>
      <c r="C60" s="159" t="s">
        <v>339</v>
      </c>
      <c r="D60" s="159" t="s">
        <v>340</v>
      </c>
      <c r="E60" s="30" t="s">
        <v>342</v>
      </c>
      <c r="F60" s="30" t="s">
        <v>341</v>
      </c>
      <c r="G60" s="397" t="s">
        <v>336</v>
      </c>
      <c r="H60" s="31" t="s">
        <v>259</v>
      </c>
      <c r="I60" s="33"/>
      <c r="J60" s="33"/>
      <c r="K60" s="35"/>
      <c r="L60" s="35"/>
      <c r="M60" s="35"/>
      <c r="N60" s="42"/>
      <c r="O60" s="33"/>
      <c r="P60" s="33"/>
      <c r="Q60" s="35"/>
      <c r="R60" s="33"/>
      <c r="S60" s="33"/>
      <c r="T60" s="43"/>
      <c r="U60" s="37"/>
      <c r="V60" s="35"/>
      <c r="W60" s="54"/>
    </row>
    <row r="61" spans="1:23" ht="109.5" customHeight="1" x14ac:dyDescent="0.25">
      <c r="B61" s="58">
        <v>55</v>
      </c>
      <c r="C61" s="160"/>
      <c r="D61" s="160"/>
      <c r="E61" s="30" t="s">
        <v>343</v>
      </c>
      <c r="F61" s="30" t="s">
        <v>341</v>
      </c>
      <c r="G61" s="397" t="s">
        <v>336</v>
      </c>
      <c r="H61" s="31" t="s">
        <v>259</v>
      </c>
      <c r="I61" s="33"/>
      <c r="J61" s="33"/>
      <c r="K61" s="35"/>
      <c r="L61" s="35"/>
      <c r="M61" s="35"/>
      <c r="N61" s="42"/>
      <c r="O61" s="33"/>
      <c r="P61" s="33"/>
      <c r="Q61" s="35"/>
      <c r="R61" s="33"/>
      <c r="S61" s="33"/>
      <c r="T61" s="43"/>
      <c r="U61" s="37"/>
      <c r="V61" s="35"/>
      <c r="W61" s="54"/>
    </row>
    <row r="62" spans="1:23" ht="62.25" customHeight="1" x14ac:dyDescent="0.25">
      <c r="B62" s="58">
        <v>56</v>
      </c>
      <c r="C62" s="160"/>
      <c r="D62" s="160"/>
      <c r="E62" s="30" t="s">
        <v>344</v>
      </c>
      <c r="F62" s="30" t="s">
        <v>341</v>
      </c>
      <c r="G62" s="397" t="s">
        <v>336</v>
      </c>
      <c r="H62" s="31" t="s">
        <v>259</v>
      </c>
      <c r="I62" s="33"/>
      <c r="J62" s="33"/>
      <c r="K62" s="35"/>
      <c r="L62" s="35"/>
      <c r="M62" s="35"/>
      <c r="N62" s="42"/>
      <c r="O62" s="33"/>
      <c r="P62" s="33"/>
      <c r="Q62" s="35"/>
      <c r="R62" s="33"/>
      <c r="S62" s="33"/>
      <c r="T62" s="43"/>
      <c r="U62" s="37"/>
      <c r="V62" s="35"/>
      <c r="W62" s="54"/>
    </row>
    <row r="63" spans="1:23" ht="63" customHeight="1" x14ac:dyDescent="0.25">
      <c r="B63" s="58">
        <v>57</v>
      </c>
      <c r="C63" s="160"/>
      <c r="D63" s="160"/>
      <c r="E63" s="30" t="s">
        <v>963</v>
      </c>
      <c r="F63" s="30" t="s">
        <v>341</v>
      </c>
      <c r="G63" s="397" t="s">
        <v>336</v>
      </c>
      <c r="H63" s="31" t="s">
        <v>259</v>
      </c>
      <c r="I63" s="33"/>
      <c r="J63" s="33"/>
      <c r="K63" s="35"/>
      <c r="L63" s="35"/>
      <c r="M63" s="35"/>
      <c r="N63" s="42"/>
      <c r="O63" s="33"/>
      <c r="P63" s="33"/>
      <c r="Q63" s="35"/>
      <c r="R63" s="33"/>
      <c r="S63" s="33"/>
      <c r="T63" s="43"/>
      <c r="U63" s="37"/>
      <c r="V63" s="35"/>
      <c r="W63" s="54"/>
    </row>
    <row r="64" spans="1:23" ht="64.5" customHeight="1" x14ac:dyDescent="0.25">
      <c r="G64" s="62"/>
      <c r="H64" s="62"/>
      <c r="I64" s="27"/>
      <c r="J64" s="27"/>
      <c r="K64" s="27"/>
      <c r="L64" s="27"/>
      <c r="M64" s="27"/>
      <c r="N64" s="27"/>
      <c r="O64" s="27"/>
      <c r="P64" s="27"/>
      <c r="Q64" s="27"/>
      <c r="R64" s="27"/>
      <c r="S64" s="27"/>
      <c r="T64" s="27"/>
      <c r="U64" s="37"/>
      <c r="V64" s="35"/>
      <c r="W64" s="54"/>
    </row>
    <row r="65" spans="2:21" ht="23.25" customHeight="1" x14ac:dyDescent="0.25">
      <c r="B65" s="724" t="s">
        <v>964</v>
      </c>
      <c r="C65" s="724"/>
      <c r="D65" s="724"/>
      <c r="U65" s="27"/>
    </row>
    <row r="66" spans="2:21" ht="15" customHeight="1" x14ac:dyDescent="0.25">
      <c r="B66" s="725" t="s">
        <v>965</v>
      </c>
      <c r="C66" s="725"/>
      <c r="D66" s="725"/>
    </row>
    <row r="67" spans="2:21" ht="15" customHeight="1" x14ac:dyDescent="0.25">
      <c r="B67" s="401"/>
      <c r="C67" s="401"/>
      <c r="D67" s="401"/>
      <c r="E67" s="152"/>
      <c r="F67" s="152"/>
      <c r="G67" s="62"/>
      <c r="H67" s="62"/>
    </row>
    <row r="68" spans="2:21" ht="15" customHeight="1" x14ac:dyDescent="0.25">
      <c r="B68" s="725"/>
      <c r="C68" s="725"/>
      <c r="D68" s="725"/>
    </row>
    <row r="70" spans="2:21" ht="18.75" x14ac:dyDescent="0.25">
      <c r="D70" s="65" t="s">
        <v>345</v>
      </c>
      <c r="F70" s="65" t="s">
        <v>966</v>
      </c>
      <c r="H70" s="717" t="s">
        <v>346</v>
      </c>
      <c r="I70" s="717"/>
      <c r="J70" s="717"/>
      <c r="K70" s="717"/>
      <c r="L70" s="717"/>
      <c r="M70" s="717"/>
      <c r="N70" s="717"/>
      <c r="O70" s="717"/>
      <c r="P70" s="717"/>
      <c r="Q70" s="717"/>
      <c r="R70" s="717"/>
      <c r="S70" s="717"/>
      <c r="T70" s="717"/>
    </row>
    <row r="71" spans="2:21" ht="18.75" x14ac:dyDescent="0.25">
      <c r="C71" s="65"/>
      <c r="D71" s="65" t="s">
        <v>347</v>
      </c>
      <c r="E71" s="66"/>
      <c r="F71" s="65" t="s">
        <v>734</v>
      </c>
      <c r="H71" s="717" t="s">
        <v>967</v>
      </c>
      <c r="I71" s="717"/>
      <c r="J71" s="717"/>
      <c r="K71" s="717"/>
      <c r="L71" s="717"/>
      <c r="M71" s="717"/>
      <c r="N71" s="717"/>
      <c r="O71" s="717"/>
      <c r="P71" s="717"/>
      <c r="Q71" s="717"/>
      <c r="R71" s="717"/>
      <c r="S71" s="717"/>
      <c r="T71" s="717"/>
    </row>
    <row r="72" spans="2:21" ht="18.75" x14ac:dyDescent="0.25">
      <c r="C72" s="65"/>
      <c r="D72" s="65" t="s">
        <v>348</v>
      </c>
      <c r="E72" s="66"/>
      <c r="F72" s="65" t="s">
        <v>968</v>
      </c>
      <c r="H72" s="717" t="s">
        <v>969</v>
      </c>
      <c r="I72" s="717"/>
      <c r="J72" s="717"/>
      <c r="K72" s="717"/>
      <c r="L72" s="717"/>
      <c r="M72" s="717"/>
      <c r="N72" s="717"/>
      <c r="O72" s="717"/>
      <c r="P72" s="717"/>
      <c r="Q72" s="717"/>
      <c r="R72" s="717"/>
      <c r="S72" s="717"/>
      <c r="T72" s="717"/>
    </row>
    <row r="73" spans="2:21" ht="18.75" x14ac:dyDescent="0.25">
      <c r="C73" s="65"/>
      <c r="D73" s="65" t="s">
        <v>349</v>
      </c>
      <c r="E73" s="66"/>
    </row>
  </sheetData>
  <sheetProtection selectLockedCells="1" selectUnlockedCells="1"/>
  <autoFilter ref="B4:W64" xr:uid="{A63C9171-1B8C-4725-9389-BB0AB0C4AC92}"/>
  <mergeCells count="13">
    <mergeCell ref="B5:W5"/>
    <mergeCell ref="E1:W3"/>
    <mergeCell ref="B20:W20"/>
    <mergeCell ref="H71:T71"/>
    <mergeCell ref="H72:T72"/>
    <mergeCell ref="C46:C48"/>
    <mergeCell ref="D46:D48"/>
    <mergeCell ref="B65:D65"/>
    <mergeCell ref="B68:D68"/>
    <mergeCell ref="H70:T70"/>
    <mergeCell ref="B66:D66"/>
    <mergeCell ref="B51:W51"/>
    <mergeCell ref="B59:W59"/>
  </mergeCells>
  <pageMargins left="0.39370078740157483" right="0.39370078740157483" top="0.39370078740157483" bottom="0.39370078740157483" header="0" footer="0"/>
  <pageSetup paperSize="119" scale="2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7" operator="equal" id="{C063AE56-B37F-44B1-8FF0-B29764F8AFBA}">
            <xm:f>'https://d.docs.live.net/5b8b3129b908fd62/Documentos/UAESPE/PLANES DEC 612/2020/[8. Plan de trabajo Seguridad y Salud en el Trabajo 2020.xlsx]Hoja1'!#REF!</xm:f>
            <x14:dxf>
              <font>
                <color rgb="FF9C0006"/>
              </font>
              <fill>
                <patternFill>
                  <bgColor rgb="FFFFC7CE"/>
                </patternFill>
              </fill>
            </x14:dxf>
          </x14:cfRule>
          <x14:cfRule type="cellIs" priority="8" operator="equal" id="{C14FA5F9-B584-4764-BD69-870E7B51CA24}">
            <xm:f>'https://d.docs.live.net/5b8b3129b908fd62/Documentos/UAESPE/PLANES DEC 612/2020/[8. Plan de trabajo Seguridad y Salud en el Trabajo 2020.xlsx]Hoja1'!#REF!</xm:f>
            <x14:dxf>
              <font>
                <color rgb="FF9C5700"/>
              </font>
              <fill>
                <patternFill>
                  <bgColor rgb="FFFFEB9C"/>
                </patternFill>
              </fill>
            </x14:dxf>
          </x14:cfRule>
          <x14:cfRule type="cellIs" priority="9" operator="equal" id="{2C467B57-42D3-41B5-A59E-26863D7131E7}">
            <xm:f>'https://d.docs.live.net/5b8b3129b908fd62/Documentos/UAESPE/PLANES DEC 612/2020/[8. Plan de trabajo Seguridad y Salud en el Trabajo 2020.xlsx]Hoja1'!#REF!</xm:f>
            <x14:dxf>
              <font>
                <color rgb="FF006100"/>
              </font>
              <fill>
                <patternFill>
                  <bgColor rgb="FFC6EFCE"/>
                </patternFill>
              </fill>
            </x14:dxf>
          </x14:cfRule>
          <xm:sqref>V21:V50 V6:V19</xm:sqref>
        </x14:conditionalFormatting>
        <x14:conditionalFormatting xmlns:xm="http://schemas.microsoft.com/office/excel/2006/main">
          <x14:cfRule type="cellIs" priority="4" operator="equal" id="{B44700AB-8BD0-41D9-B217-B28E50B7A609}">
            <xm:f>'https://d.docs.live.net/5b8b3129b908fd62/Documentos/UAESPE/PLANES DEC 612/2020/[8. Plan de trabajo Seguridad y Salud en el Trabajo 2020.xlsx]Hoja1'!#REF!</xm:f>
            <x14:dxf>
              <font>
                <color rgb="FF9C0006"/>
              </font>
              <fill>
                <patternFill>
                  <bgColor rgb="FFFFC7CE"/>
                </patternFill>
              </fill>
            </x14:dxf>
          </x14:cfRule>
          <x14:cfRule type="cellIs" priority="5" operator="equal" id="{8E9B64F8-8079-4EED-BBE0-D4BEFF862F45}">
            <xm:f>'https://d.docs.live.net/5b8b3129b908fd62/Documentos/UAESPE/PLANES DEC 612/2020/[8. Plan de trabajo Seguridad y Salud en el Trabajo 2020.xlsx]Hoja1'!#REF!</xm:f>
            <x14:dxf>
              <font>
                <color rgb="FF9C5700"/>
              </font>
              <fill>
                <patternFill>
                  <bgColor rgb="FFFFEB9C"/>
                </patternFill>
              </fill>
            </x14:dxf>
          </x14:cfRule>
          <x14:cfRule type="cellIs" priority="6" operator="equal" id="{E77F7810-F38E-4AA8-B887-F574971A524A}">
            <xm:f>'https://d.docs.live.net/5b8b3129b908fd62/Documentos/UAESPE/PLANES DEC 612/2020/[8. Plan de trabajo Seguridad y Salud en el Trabajo 2020.xlsx]Hoja1'!#REF!</xm:f>
            <x14:dxf>
              <font>
                <color rgb="FF006100"/>
              </font>
              <fill>
                <patternFill>
                  <bgColor rgb="FFC6EFCE"/>
                </patternFill>
              </fill>
            </x14:dxf>
          </x14:cfRule>
          <xm:sqref>V52:V58</xm:sqref>
        </x14:conditionalFormatting>
        <x14:conditionalFormatting xmlns:xm="http://schemas.microsoft.com/office/excel/2006/main">
          <x14:cfRule type="cellIs" priority="1" operator="equal" id="{6663ECE2-6FC0-4714-A70D-9A876E397093}">
            <xm:f>'https://d.docs.live.net/5b8b3129b908fd62/Documentos/UAESPE/PLANES DEC 612/2020/[8. Plan de trabajo Seguridad y Salud en el Trabajo 2020.xlsx]Hoja1'!#REF!</xm:f>
            <x14:dxf>
              <font>
                <color rgb="FF9C0006"/>
              </font>
              <fill>
                <patternFill>
                  <bgColor rgb="FFFFC7CE"/>
                </patternFill>
              </fill>
            </x14:dxf>
          </x14:cfRule>
          <x14:cfRule type="cellIs" priority="2" operator="equal" id="{F5B6DA82-D4AD-4458-BDBB-522FD27FA68C}">
            <xm:f>'https://d.docs.live.net/5b8b3129b908fd62/Documentos/UAESPE/PLANES DEC 612/2020/[8. Plan de trabajo Seguridad y Salud en el Trabajo 2020.xlsx]Hoja1'!#REF!</xm:f>
            <x14:dxf>
              <font>
                <color rgb="FF9C5700"/>
              </font>
              <fill>
                <patternFill>
                  <bgColor rgb="FFFFEB9C"/>
                </patternFill>
              </fill>
            </x14:dxf>
          </x14:cfRule>
          <x14:cfRule type="cellIs" priority="3" operator="equal" id="{01E05BBE-015E-4E7C-AF7F-3C6E41F7D56E}">
            <xm:f>'https://d.docs.live.net/5b8b3129b908fd62/Documentos/UAESPE/PLANES DEC 612/2020/[8. Plan de trabajo Seguridad y Salud en el Trabajo 2020.xlsx]Hoja1'!#REF!</xm:f>
            <x14:dxf>
              <font>
                <color rgb="FF006100"/>
              </font>
              <fill>
                <patternFill>
                  <bgColor rgb="FFC6EFCE"/>
                </patternFill>
              </fill>
            </x14:dxf>
          </x14:cfRule>
          <xm:sqref>V60:V64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8BB6F5D-E8EB-4D6C-B1BE-D67C97E65AEE}">
          <x14:formula1>
            <xm:f>'https://d.docs.live.net/5b8b3129b908fd62/Documentos/UAESPE/PLANES DEC 612/2020/[8. Plan de trabajo Seguridad y Salud en el Trabajo 2020.xlsx]Hoja1'!#REF!</xm:f>
          </x14:formula1>
          <xm:sqref>V52:V58 V60:V64 V21:V50 V6:V19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FC28-A5EB-48DA-802C-316B0E34DF9A}">
  <dimension ref="A1"/>
  <sheetViews>
    <sheetView workbookViewId="0">
      <selection sqref="A1:XFD1048576"/>
    </sheetView>
  </sheetViews>
  <sheetFormatPr baseColWidth="10" defaultRowHeight="15" x14ac:dyDescent="0.25"/>
  <cols>
    <col min="1" max="16384" width="11.42578125" style="14"/>
  </cols>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8502-A7ED-4A69-BA03-6FADC643AFEF}">
  <dimension ref="A1:I10"/>
  <sheetViews>
    <sheetView zoomScale="85" zoomScaleNormal="85" workbookViewId="0">
      <selection activeCell="C6" sqref="C6"/>
    </sheetView>
  </sheetViews>
  <sheetFormatPr baseColWidth="10" defaultColWidth="11.42578125" defaultRowHeight="16.5" x14ac:dyDescent="0.3"/>
  <cols>
    <col min="1" max="1" width="32.42578125" style="2" customWidth="1"/>
    <col min="2" max="2" width="5.85546875" style="2" customWidth="1"/>
    <col min="3" max="3" width="46.42578125" style="2" customWidth="1"/>
    <col min="4" max="4" width="25" style="2" customWidth="1"/>
    <col min="5" max="5" width="28.140625" style="2" customWidth="1"/>
    <col min="6" max="6" width="23.140625" style="2" customWidth="1"/>
    <col min="7" max="7" width="23" style="2" customWidth="1"/>
    <col min="8" max="8" width="43.42578125" style="2" customWidth="1"/>
    <col min="9" max="9" width="48.5703125" style="2" customWidth="1"/>
    <col min="10" max="16384" width="11.42578125" style="2"/>
  </cols>
  <sheetData>
    <row r="1" spans="1:9" ht="22.5" customHeight="1" x14ac:dyDescent="0.3">
      <c r="A1" s="726"/>
      <c r="B1" s="727" t="s">
        <v>970</v>
      </c>
      <c r="C1" s="728"/>
      <c r="D1" s="728"/>
      <c r="E1" s="728"/>
      <c r="F1" s="728"/>
      <c r="G1" s="728"/>
      <c r="H1" s="728"/>
      <c r="I1" s="728"/>
    </row>
    <row r="2" spans="1:9" ht="22.5" customHeight="1" x14ac:dyDescent="0.3">
      <c r="A2" s="726"/>
      <c r="B2" s="727"/>
      <c r="C2" s="728"/>
      <c r="D2" s="728"/>
      <c r="E2" s="728"/>
      <c r="F2" s="728"/>
      <c r="G2" s="728"/>
      <c r="H2" s="728"/>
      <c r="I2" s="728"/>
    </row>
    <row r="3" spans="1:9" ht="22.5" customHeight="1" x14ac:dyDescent="0.3">
      <c r="A3" s="726"/>
      <c r="B3" s="729"/>
      <c r="C3" s="730"/>
      <c r="D3" s="730"/>
      <c r="E3" s="730"/>
      <c r="F3" s="730"/>
      <c r="G3" s="730"/>
      <c r="H3" s="730"/>
      <c r="I3" s="730"/>
    </row>
    <row r="4" spans="1:9" ht="31.5" x14ac:dyDescent="0.3">
      <c r="A4" s="102" t="s">
        <v>45</v>
      </c>
      <c r="B4" s="102"/>
      <c r="C4" s="102" t="s">
        <v>28</v>
      </c>
      <c r="D4" s="102" t="s">
        <v>46</v>
      </c>
      <c r="E4" s="102" t="s">
        <v>47</v>
      </c>
      <c r="F4" s="103" t="s">
        <v>48</v>
      </c>
      <c r="G4" s="103" t="s">
        <v>971</v>
      </c>
      <c r="H4" s="103" t="s">
        <v>972</v>
      </c>
      <c r="I4" s="103" t="s">
        <v>973</v>
      </c>
    </row>
    <row r="5" spans="1:9" ht="57" customHeight="1" x14ac:dyDescent="0.3">
      <c r="A5" s="166" t="s">
        <v>49</v>
      </c>
      <c r="B5" s="172" t="s">
        <v>50</v>
      </c>
      <c r="C5" s="75" t="s">
        <v>974</v>
      </c>
      <c r="D5" s="173" t="s">
        <v>975</v>
      </c>
      <c r="E5" s="76" t="s">
        <v>51</v>
      </c>
      <c r="F5" s="174">
        <v>44286</v>
      </c>
      <c r="G5" s="13"/>
      <c r="H5" s="13"/>
      <c r="I5" s="13"/>
    </row>
    <row r="6" spans="1:9" ht="57" customHeight="1" x14ac:dyDescent="0.3">
      <c r="A6" s="175" t="s">
        <v>52</v>
      </c>
      <c r="B6" s="172" t="s">
        <v>53</v>
      </c>
      <c r="C6" s="75" t="s">
        <v>976</v>
      </c>
      <c r="D6" s="173" t="s">
        <v>977</v>
      </c>
      <c r="E6" s="173" t="s">
        <v>54</v>
      </c>
      <c r="F6" s="174">
        <v>44377</v>
      </c>
      <c r="G6" s="13"/>
      <c r="H6" s="13"/>
      <c r="I6" s="13"/>
    </row>
    <row r="7" spans="1:9" ht="65.25" customHeight="1" x14ac:dyDescent="0.3">
      <c r="A7" s="166" t="s">
        <v>55</v>
      </c>
      <c r="B7" s="172" t="s">
        <v>56</v>
      </c>
      <c r="C7" s="179" t="s">
        <v>57</v>
      </c>
      <c r="D7" s="173" t="s">
        <v>58</v>
      </c>
      <c r="E7" s="173" t="s">
        <v>51</v>
      </c>
      <c r="F7" s="174">
        <v>44227</v>
      </c>
      <c r="G7" s="13"/>
      <c r="H7" s="13"/>
      <c r="I7" s="13"/>
    </row>
    <row r="8" spans="1:9" ht="60.75" customHeight="1" x14ac:dyDescent="0.3">
      <c r="A8" s="166" t="s">
        <v>60</v>
      </c>
      <c r="B8" s="172" t="s">
        <v>61</v>
      </c>
      <c r="C8" s="179" t="s">
        <v>62</v>
      </c>
      <c r="D8" s="173" t="s">
        <v>63</v>
      </c>
      <c r="E8" s="173" t="s">
        <v>64</v>
      </c>
      <c r="F8" s="171" t="s">
        <v>978</v>
      </c>
      <c r="G8" s="13"/>
      <c r="H8" s="13"/>
      <c r="I8" s="13"/>
    </row>
    <row r="9" spans="1:9" ht="54" customHeight="1" x14ac:dyDescent="0.3">
      <c r="A9" s="175" t="s">
        <v>65</v>
      </c>
      <c r="B9" s="172" t="s">
        <v>66</v>
      </c>
      <c r="C9" s="179" t="s">
        <v>67</v>
      </c>
      <c r="D9" s="173" t="s">
        <v>68</v>
      </c>
      <c r="E9" s="173" t="s">
        <v>69</v>
      </c>
      <c r="F9" s="171" t="s">
        <v>978</v>
      </c>
      <c r="G9" s="13"/>
      <c r="H9" s="13"/>
      <c r="I9" s="13"/>
    </row>
    <row r="10" spans="1:9" ht="47.25" customHeight="1" x14ac:dyDescent="0.3"/>
  </sheetData>
  <mergeCells count="2">
    <mergeCell ref="A1:A3"/>
    <mergeCell ref="B1:I3"/>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75CF-1D20-43B6-A907-17E76C3B913D}">
  <dimension ref="A1:U16"/>
  <sheetViews>
    <sheetView zoomScale="70" zoomScaleNormal="70" workbookViewId="0">
      <selection activeCell="B8" sqref="B8:B10"/>
    </sheetView>
  </sheetViews>
  <sheetFormatPr baseColWidth="10" defaultRowHeight="15" x14ac:dyDescent="0.25"/>
  <cols>
    <col min="1" max="1" width="31.28515625" style="94" customWidth="1"/>
    <col min="2" max="2" width="32.85546875" style="405" customWidth="1"/>
    <col min="3" max="3" width="36.42578125" style="405" customWidth="1"/>
    <col min="4" max="4" width="34.42578125" style="405" customWidth="1"/>
    <col min="5" max="5" width="9.85546875" style="405" customWidth="1"/>
    <col min="6" max="6" width="8.42578125" style="405" customWidth="1"/>
    <col min="7" max="7" width="11.42578125" style="405" customWidth="1"/>
    <col min="8" max="8" width="5.42578125" style="405" customWidth="1"/>
    <col min="9" max="9" width="12.28515625" style="405" customWidth="1"/>
    <col min="10" max="10" width="15.42578125" style="14" customWidth="1"/>
    <col min="11" max="11" width="8.42578125" style="14" customWidth="1"/>
    <col min="12" max="12" width="5" style="4" customWidth="1"/>
    <col min="13" max="13" width="5.42578125" style="14" customWidth="1"/>
    <col min="14" max="14" width="5.28515625" style="14" customWidth="1"/>
    <col min="15" max="15" width="8.28515625" style="14" customWidth="1"/>
    <col min="16" max="16" width="51.42578125" style="406" customWidth="1"/>
    <col min="17" max="17" width="20.140625" style="14" customWidth="1"/>
    <col min="18" max="18" width="21.42578125" style="14" customWidth="1"/>
    <col min="19" max="19" width="18.5703125" style="14" customWidth="1"/>
    <col min="20" max="20" width="34" style="14" customWidth="1"/>
    <col min="21" max="21" width="29" style="14" customWidth="1"/>
    <col min="22" max="16384" width="11.42578125" style="14"/>
  </cols>
  <sheetData>
    <row r="1" spans="1:21" ht="42" customHeight="1" x14ac:dyDescent="0.25">
      <c r="A1" s="731"/>
      <c r="B1" s="732" t="s">
        <v>979</v>
      </c>
      <c r="C1" s="733"/>
      <c r="D1" s="733"/>
      <c r="E1" s="733"/>
      <c r="F1" s="733"/>
      <c r="G1" s="733"/>
      <c r="H1" s="733"/>
      <c r="I1" s="733"/>
      <c r="J1" s="733"/>
      <c r="K1" s="733"/>
      <c r="L1" s="733"/>
      <c r="M1" s="733"/>
      <c r="N1" s="733"/>
      <c r="O1" s="733"/>
      <c r="P1" s="733"/>
      <c r="Q1" s="733"/>
      <c r="R1" s="733"/>
      <c r="S1" s="733"/>
      <c r="T1" s="733"/>
      <c r="U1" s="733"/>
    </row>
    <row r="2" spans="1:21" ht="15" customHeight="1" x14ac:dyDescent="0.25">
      <c r="A2" s="731"/>
      <c r="B2" s="732"/>
      <c r="C2" s="733"/>
      <c r="D2" s="733"/>
      <c r="E2" s="733"/>
      <c r="F2" s="733"/>
      <c r="G2" s="733"/>
      <c r="H2" s="733"/>
      <c r="I2" s="733"/>
      <c r="J2" s="733"/>
      <c r="K2" s="733"/>
      <c r="L2" s="733"/>
      <c r="M2" s="733"/>
      <c r="N2" s="733"/>
      <c r="O2" s="733"/>
      <c r="P2" s="733"/>
      <c r="Q2" s="733"/>
      <c r="R2" s="733"/>
      <c r="S2" s="733"/>
      <c r="T2" s="733"/>
      <c r="U2" s="733"/>
    </row>
    <row r="3" spans="1:21" s="2" customFormat="1" ht="22.5" customHeight="1" x14ac:dyDescent="0.3">
      <c r="A3" s="731"/>
      <c r="B3" s="732"/>
      <c r="C3" s="733"/>
      <c r="D3" s="733"/>
      <c r="E3" s="733"/>
      <c r="F3" s="733"/>
      <c r="G3" s="733"/>
      <c r="H3" s="733"/>
      <c r="I3" s="733"/>
      <c r="J3" s="733"/>
      <c r="K3" s="733"/>
      <c r="L3" s="733"/>
      <c r="M3" s="733"/>
      <c r="N3" s="733"/>
      <c r="O3" s="733"/>
      <c r="P3" s="733"/>
      <c r="Q3" s="733"/>
      <c r="R3" s="733"/>
      <c r="S3" s="733"/>
      <c r="T3" s="733"/>
      <c r="U3" s="733"/>
    </row>
    <row r="4" spans="1:21" s="2" customFormat="1" ht="22.5" customHeight="1" x14ac:dyDescent="0.3">
      <c r="A4" s="731"/>
      <c r="B4" s="732"/>
      <c r="C4" s="733"/>
      <c r="D4" s="733"/>
      <c r="E4" s="733"/>
      <c r="F4" s="733"/>
      <c r="G4" s="733"/>
      <c r="H4" s="733"/>
      <c r="I4" s="733"/>
      <c r="J4" s="733"/>
      <c r="K4" s="733"/>
      <c r="L4" s="733"/>
      <c r="M4" s="733"/>
      <c r="N4" s="733"/>
      <c r="O4" s="733"/>
      <c r="P4" s="733"/>
      <c r="Q4" s="733"/>
      <c r="R4" s="733"/>
      <c r="S4" s="733"/>
      <c r="T4" s="733"/>
      <c r="U4" s="733"/>
    </row>
    <row r="5" spans="1:21" s="2" customFormat="1" ht="22.5" customHeight="1" x14ac:dyDescent="0.3">
      <c r="A5" s="731"/>
      <c r="B5" s="732"/>
      <c r="C5" s="733"/>
      <c r="D5" s="733"/>
      <c r="E5" s="733"/>
      <c r="F5" s="733"/>
      <c r="G5" s="733"/>
      <c r="H5" s="733"/>
      <c r="I5" s="733"/>
      <c r="J5" s="733"/>
      <c r="K5" s="733"/>
      <c r="L5" s="733"/>
      <c r="M5" s="733"/>
      <c r="N5" s="733"/>
      <c r="O5" s="733"/>
      <c r="P5" s="733"/>
      <c r="Q5" s="733"/>
      <c r="R5" s="733"/>
      <c r="S5" s="733"/>
      <c r="T5" s="733"/>
      <c r="U5" s="733"/>
    </row>
    <row r="6" spans="1:21" ht="13.5" customHeight="1" x14ac:dyDescent="0.25">
      <c r="A6" s="731"/>
      <c r="B6" s="732"/>
      <c r="C6" s="733"/>
      <c r="D6" s="733"/>
      <c r="E6" s="733"/>
      <c r="F6" s="733"/>
      <c r="G6" s="733"/>
      <c r="H6" s="733"/>
      <c r="I6" s="733"/>
      <c r="J6" s="733"/>
      <c r="K6" s="733"/>
      <c r="L6" s="733"/>
      <c r="M6" s="733"/>
      <c r="N6" s="733"/>
      <c r="O6" s="733"/>
      <c r="P6" s="733"/>
      <c r="Q6" s="733"/>
      <c r="R6" s="733"/>
      <c r="S6" s="733"/>
      <c r="T6" s="733"/>
      <c r="U6" s="733"/>
    </row>
    <row r="7" spans="1:21" ht="24.75" customHeight="1" x14ac:dyDescent="0.25">
      <c r="A7" s="734" t="s">
        <v>70</v>
      </c>
      <c r="B7" s="734"/>
      <c r="C7" s="734"/>
      <c r="D7" s="734"/>
      <c r="E7" s="79" t="s">
        <v>71</v>
      </c>
      <c r="F7" s="80"/>
      <c r="G7" s="80"/>
      <c r="H7" s="80"/>
      <c r="I7" s="80"/>
      <c r="J7" s="735"/>
      <c r="K7" s="736"/>
      <c r="L7" s="736"/>
      <c r="M7" s="736"/>
      <c r="N7" s="736"/>
      <c r="O7" s="736"/>
      <c r="P7" s="736"/>
      <c r="Q7" s="736"/>
      <c r="R7" s="736"/>
      <c r="S7" s="736"/>
      <c r="T7" s="736"/>
      <c r="U7" s="737"/>
    </row>
    <row r="8" spans="1:21" ht="20.25" x14ac:dyDescent="0.25">
      <c r="A8" s="738" t="s">
        <v>72</v>
      </c>
      <c r="B8" s="741" t="s">
        <v>73</v>
      </c>
      <c r="C8" s="744" t="s">
        <v>74</v>
      </c>
      <c r="D8" s="745" t="s">
        <v>75</v>
      </c>
      <c r="E8" s="744" t="s">
        <v>76</v>
      </c>
      <c r="F8" s="744"/>
      <c r="G8" s="744"/>
      <c r="H8" s="744"/>
      <c r="I8" s="744"/>
      <c r="J8" s="748" t="s">
        <v>71</v>
      </c>
      <c r="K8" s="748"/>
      <c r="L8" s="748"/>
      <c r="M8" s="748"/>
      <c r="N8" s="748"/>
      <c r="O8" s="748"/>
      <c r="P8" s="748"/>
      <c r="Q8" s="748"/>
      <c r="R8" s="748"/>
      <c r="S8" s="402"/>
      <c r="T8" s="402"/>
      <c r="U8" s="402"/>
    </row>
    <row r="9" spans="1:21" ht="20.25" x14ac:dyDescent="0.25">
      <c r="A9" s="739"/>
      <c r="B9" s="742"/>
      <c r="C9" s="744"/>
      <c r="D9" s="746"/>
      <c r="E9" s="744" t="s">
        <v>77</v>
      </c>
      <c r="F9" s="744"/>
      <c r="G9" s="744"/>
      <c r="H9" s="744"/>
      <c r="I9" s="744"/>
      <c r="J9" s="749" t="s">
        <v>78</v>
      </c>
      <c r="K9" s="749" t="s">
        <v>79</v>
      </c>
      <c r="L9" s="749"/>
      <c r="M9" s="749"/>
      <c r="N9" s="749"/>
      <c r="O9" s="749"/>
      <c r="P9" s="749" t="s">
        <v>80</v>
      </c>
      <c r="Q9" s="749"/>
      <c r="R9" s="749"/>
      <c r="S9" s="402"/>
      <c r="T9" s="402"/>
      <c r="U9" s="402"/>
    </row>
    <row r="10" spans="1:21" ht="48" customHeight="1" x14ac:dyDescent="0.25">
      <c r="A10" s="740"/>
      <c r="B10" s="743"/>
      <c r="C10" s="744"/>
      <c r="D10" s="747"/>
      <c r="E10" s="168" t="s">
        <v>81</v>
      </c>
      <c r="F10" s="81" t="s">
        <v>82</v>
      </c>
      <c r="G10" s="168" t="s">
        <v>83</v>
      </c>
      <c r="H10" s="81" t="s">
        <v>84</v>
      </c>
      <c r="I10" s="81" t="s">
        <v>85</v>
      </c>
      <c r="J10" s="749"/>
      <c r="K10" s="167" t="s">
        <v>86</v>
      </c>
      <c r="L10" s="77" t="s">
        <v>82</v>
      </c>
      <c r="M10" s="167" t="s">
        <v>83</v>
      </c>
      <c r="N10" s="77" t="s">
        <v>82</v>
      </c>
      <c r="O10" s="77" t="s">
        <v>85</v>
      </c>
      <c r="P10" s="167" t="s">
        <v>980</v>
      </c>
      <c r="Q10" s="78" t="s">
        <v>47</v>
      </c>
      <c r="R10" s="82" t="s">
        <v>87</v>
      </c>
      <c r="S10" s="103" t="s">
        <v>971</v>
      </c>
      <c r="T10" s="103" t="s">
        <v>972</v>
      </c>
      <c r="U10" s="103" t="s">
        <v>973</v>
      </c>
    </row>
    <row r="11" spans="1:21" s="1" customFormat="1" ht="236.25" customHeight="1" x14ac:dyDescent="0.25">
      <c r="A11" s="84" t="s">
        <v>88</v>
      </c>
      <c r="B11" s="84" t="s">
        <v>351</v>
      </c>
      <c r="C11" s="84" t="s">
        <v>352</v>
      </c>
      <c r="D11" s="84" t="s">
        <v>981</v>
      </c>
      <c r="E11" s="85" t="s">
        <v>982</v>
      </c>
      <c r="F11" s="85">
        <v>1</v>
      </c>
      <c r="G11" s="85" t="s">
        <v>90</v>
      </c>
      <c r="H11" s="85">
        <v>20</v>
      </c>
      <c r="I11" s="85" t="s">
        <v>91</v>
      </c>
      <c r="J11" s="95" t="s">
        <v>983</v>
      </c>
      <c r="K11" s="97" t="s">
        <v>89</v>
      </c>
      <c r="L11" s="97">
        <v>1</v>
      </c>
      <c r="M11" s="97" t="s">
        <v>90</v>
      </c>
      <c r="N11" s="97">
        <v>20</v>
      </c>
      <c r="O11" s="97" t="s">
        <v>92</v>
      </c>
      <c r="P11" s="180" t="s">
        <v>984</v>
      </c>
      <c r="Q11" s="95" t="s">
        <v>353</v>
      </c>
      <c r="R11" s="174">
        <v>44561</v>
      </c>
      <c r="S11" s="142"/>
      <c r="T11" s="142"/>
      <c r="U11" s="142"/>
    </row>
    <row r="12" spans="1:21" s="1" customFormat="1" ht="252" x14ac:dyDescent="0.25">
      <c r="A12" s="84" t="s">
        <v>93</v>
      </c>
      <c r="B12" s="84" t="s">
        <v>354</v>
      </c>
      <c r="C12" s="84" t="s">
        <v>355</v>
      </c>
      <c r="D12" s="84" t="s">
        <v>356</v>
      </c>
      <c r="E12" s="85" t="s">
        <v>982</v>
      </c>
      <c r="F12" s="85">
        <v>1</v>
      </c>
      <c r="G12" s="85" t="s">
        <v>90</v>
      </c>
      <c r="H12" s="85">
        <v>20</v>
      </c>
      <c r="I12" s="85" t="s">
        <v>91</v>
      </c>
      <c r="J12" s="95" t="s">
        <v>357</v>
      </c>
      <c r="K12" s="97" t="s">
        <v>94</v>
      </c>
      <c r="L12" s="97">
        <v>2</v>
      </c>
      <c r="M12" s="97" t="s">
        <v>90</v>
      </c>
      <c r="N12" s="97">
        <v>20</v>
      </c>
      <c r="O12" s="97" t="s">
        <v>95</v>
      </c>
      <c r="P12" s="180" t="s">
        <v>985</v>
      </c>
      <c r="Q12" s="95" t="s">
        <v>986</v>
      </c>
      <c r="R12" s="174">
        <v>44561</v>
      </c>
      <c r="S12" s="142"/>
      <c r="T12" s="142"/>
      <c r="U12" s="142"/>
    </row>
    <row r="13" spans="1:21" s="1" customFormat="1" ht="230.1" customHeight="1" x14ac:dyDescent="0.25">
      <c r="A13" s="84" t="s">
        <v>96</v>
      </c>
      <c r="B13" s="84" t="s">
        <v>358</v>
      </c>
      <c r="C13" s="84" t="s">
        <v>359</v>
      </c>
      <c r="D13" s="84" t="s">
        <v>360</v>
      </c>
      <c r="E13" s="85" t="s">
        <v>982</v>
      </c>
      <c r="F13" s="85">
        <v>1</v>
      </c>
      <c r="G13" s="85" t="s">
        <v>90</v>
      </c>
      <c r="H13" s="85">
        <v>20</v>
      </c>
      <c r="I13" s="85" t="s">
        <v>91</v>
      </c>
      <c r="J13" s="95" t="s">
        <v>361</v>
      </c>
      <c r="K13" s="97" t="s">
        <v>89</v>
      </c>
      <c r="L13" s="97">
        <v>1</v>
      </c>
      <c r="M13" s="97" t="s">
        <v>90</v>
      </c>
      <c r="N13" s="97">
        <v>20</v>
      </c>
      <c r="O13" s="97" t="s">
        <v>91</v>
      </c>
      <c r="P13" s="95" t="s">
        <v>362</v>
      </c>
      <c r="Q13" s="95" t="s">
        <v>363</v>
      </c>
      <c r="R13" s="174">
        <v>44561</v>
      </c>
      <c r="S13" s="142"/>
      <c r="T13" s="142"/>
      <c r="U13" s="142"/>
    </row>
    <row r="14" spans="1:21" s="404" customFormat="1" ht="270.95" customHeight="1" x14ac:dyDescent="0.25">
      <c r="A14" s="84" t="s">
        <v>96</v>
      </c>
      <c r="B14" s="84" t="s">
        <v>364</v>
      </c>
      <c r="C14" s="84" t="s">
        <v>987</v>
      </c>
      <c r="D14" s="84" t="s">
        <v>988</v>
      </c>
      <c r="E14" s="85" t="s">
        <v>982</v>
      </c>
      <c r="F14" s="85">
        <v>1</v>
      </c>
      <c r="G14" s="85" t="s">
        <v>90</v>
      </c>
      <c r="H14" s="85">
        <v>20</v>
      </c>
      <c r="I14" s="85" t="s">
        <v>97</v>
      </c>
      <c r="J14" s="95" t="s">
        <v>365</v>
      </c>
      <c r="K14" s="97" t="s">
        <v>89</v>
      </c>
      <c r="L14" s="97">
        <v>1</v>
      </c>
      <c r="M14" s="97" t="s">
        <v>90</v>
      </c>
      <c r="N14" s="97">
        <v>20</v>
      </c>
      <c r="O14" s="97" t="s">
        <v>98</v>
      </c>
      <c r="P14" s="95" t="s">
        <v>989</v>
      </c>
      <c r="Q14" s="95" t="s">
        <v>363</v>
      </c>
      <c r="R14" s="174">
        <v>44561</v>
      </c>
      <c r="S14" s="403"/>
      <c r="T14" s="403"/>
      <c r="U14" s="403"/>
    </row>
    <row r="15" spans="1:21" s="1" customFormat="1" ht="144" customHeight="1" x14ac:dyDescent="0.25">
      <c r="A15" s="83" t="s">
        <v>99</v>
      </c>
      <c r="B15" s="83" t="s">
        <v>100</v>
      </c>
      <c r="C15" s="86" t="s">
        <v>101</v>
      </c>
      <c r="D15" s="86" t="s">
        <v>102</v>
      </c>
      <c r="E15" s="85" t="s">
        <v>982</v>
      </c>
      <c r="F15" s="85">
        <v>1</v>
      </c>
      <c r="G15" s="87" t="s">
        <v>90</v>
      </c>
      <c r="H15" s="85">
        <v>20</v>
      </c>
      <c r="I15" s="83" t="s">
        <v>97</v>
      </c>
      <c r="J15" s="88" t="s">
        <v>103</v>
      </c>
      <c r="K15" s="96" t="s">
        <v>94</v>
      </c>
      <c r="L15" s="89">
        <v>2</v>
      </c>
      <c r="M15" s="96" t="s">
        <v>90</v>
      </c>
      <c r="N15" s="89">
        <v>7</v>
      </c>
      <c r="O15" s="96" t="s">
        <v>97</v>
      </c>
      <c r="P15" s="100" t="s">
        <v>366</v>
      </c>
      <c r="Q15" s="101" t="s">
        <v>104</v>
      </c>
      <c r="R15" s="90">
        <v>44561</v>
      </c>
      <c r="S15" s="142"/>
      <c r="T15" s="142"/>
      <c r="U15" s="142"/>
    </row>
    <row r="16" spans="1:21" s="1" customFormat="1" ht="224.25" customHeight="1" x14ac:dyDescent="0.25">
      <c r="A16" s="83" t="s">
        <v>105</v>
      </c>
      <c r="B16" s="86" t="s">
        <v>106</v>
      </c>
      <c r="C16" s="86" t="s">
        <v>107</v>
      </c>
      <c r="D16" s="86" t="s">
        <v>108</v>
      </c>
      <c r="E16" s="85" t="s">
        <v>982</v>
      </c>
      <c r="F16" s="85">
        <v>1</v>
      </c>
      <c r="G16" s="87" t="s">
        <v>90</v>
      </c>
      <c r="H16" s="91">
        <v>20</v>
      </c>
      <c r="I16" s="83" t="s">
        <v>97</v>
      </c>
      <c r="J16" s="88" t="s">
        <v>109</v>
      </c>
      <c r="K16" s="96" t="s">
        <v>89</v>
      </c>
      <c r="L16" s="89">
        <v>1</v>
      </c>
      <c r="M16" s="96" t="s">
        <v>90</v>
      </c>
      <c r="N16" s="89">
        <v>20</v>
      </c>
      <c r="O16" s="96" t="s">
        <v>97</v>
      </c>
      <c r="P16" s="100" t="s">
        <v>367</v>
      </c>
      <c r="Q16" s="100" t="s">
        <v>368</v>
      </c>
      <c r="R16" s="90">
        <v>44561</v>
      </c>
      <c r="S16" s="142"/>
      <c r="T16" s="142"/>
      <c r="U16" s="142"/>
    </row>
  </sheetData>
  <mergeCells count="14">
    <mergeCell ref="A1:A6"/>
    <mergeCell ref="B1:U6"/>
    <mergeCell ref="A7:D7"/>
    <mergeCell ref="J7:U7"/>
    <mergeCell ref="A8:A10"/>
    <mergeCell ref="B8:B10"/>
    <mergeCell ref="C8:C10"/>
    <mergeCell ref="D8:D10"/>
    <mergeCell ref="E8:I8"/>
    <mergeCell ref="J8:R8"/>
    <mergeCell ref="E9:I9"/>
    <mergeCell ref="J9:J10"/>
    <mergeCell ref="K9:O9"/>
    <mergeCell ref="P9:R9"/>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7FD39-82E5-44AE-9DA3-65A80748008F}">
  <dimension ref="A1:BM7"/>
  <sheetViews>
    <sheetView zoomScale="70" zoomScaleNormal="70" workbookViewId="0">
      <selection activeCell="E7" sqref="E7"/>
    </sheetView>
  </sheetViews>
  <sheetFormatPr baseColWidth="10" defaultColWidth="11.42578125" defaultRowHeight="16.5" x14ac:dyDescent="0.3"/>
  <cols>
    <col min="1" max="1" width="33.42578125" style="2" customWidth="1"/>
    <col min="2" max="2" width="25" style="2" customWidth="1"/>
    <col min="3" max="3" width="34.85546875" style="2" customWidth="1"/>
    <col min="4" max="4" width="28.140625" style="2" customWidth="1"/>
    <col min="5" max="5" width="30.7109375" style="2" customWidth="1"/>
    <col min="6" max="6" width="36.42578125" style="2" customWidth="1"/>
    <col min="7" max="7" width="28" style="2" customWidth="1"/>
    <col min="8" max="9" width="17.140625" style="2" customWidth="1"/>
    <col min="10" max="10" width="18.7109375" style="2" customWidth="1"/>
    <col min="11" max="11" width="17.85546875" style="2" customWidth="1"/>
    <col min="12" max="12" width="22.140625" style="2" customWidth="1"/>
    <col min="13" max="16384" width="11.42578125" style="2"/>
  </cols>
  <sheetData>
    <row r="1" spans="1:65" ht="22.5" customHeight="1" x14ac:dyDescent="0.3">
      <c r="A1" s="750"/>
      <c r="B1" s="727" t="s">
        <v>990</v>
      </c>
      <c r="C1" s="761"/>
      <c r="D1" s="761"/>
      <c r="E1" s="761"/>
      <c r="F1" s="761"/>
      <c r="G1" s="761"/>
      <c r="H1" s="761"/>
      <c r="I1" s="761"/>
      <c r="J1" s="761"/>
      <c r="K1" s="761"/>
      <c r="L1" s="761"/>
    </row>
    <row r="2" spans="1:65" ht="22.5" customHeight="1" x14ac:dyDescent="0.3">
      <c r="A2" s="751"/>
      <c r="B2" s="727"/>
      <c r="C2" s="761"/>
      <c r="D2" s="761"/>
      <c r="E2" s="761"/>
      <c r="F2" s="761"/>
      <c r="G2" s="761"/>
      <c r="H2" s="761"/>
      <c r="I2" s="761"/>
      <c r="J2" s="761"/>
      <c r="K2" s="761"/>
      <c r="L2" s="761"/>
    </row>
    <row r="3" spans="1:65" ht="22.5" customHeight="1" thickBot="1" x14ac:dyDescent="0.35">
      <c r="A3" s="752"/>
      <c r="B3" s="727"/>
      <c r="C3" s="761"/>
      <c r="D3" s="761"/>
      <c r="E3" s="761"/>
      <c r="F3" s="761"/>
      <c r="G3" s="761"/>
      <c r="H3" s="761"/>
      <c r="I3" s="761"/>
      <c r="J3" s="761"/>
      <c r="K3" s="761"/>
      <c r="L3" s="761"/>
    </row>
    <row r="4" spans="1:65" s="407" customFormat="1" ht="16.5" customHeight="1" x14ac:dyDescent="0.3">
      <c r="A4" s="757" t="s">
        <v>110</v>
      </c>
      <c r="B4" s="753" t="s">
        <v>111</v>
      </c>
      <c r="C4" s="753" t="s">
        <v>112</v>
      </c>
      <c r="D4" s="759" t="s">
        <v>113</v>
      </c>
      <c r="E4" s="753" t="s">
        <v>114</v>
      </c>
      <c r="F4" s="753" t="s">
        <v>115</v>
      </c>
      <c r="G4" s="753" t="s">
        <v>116</v>
      </c>
      <c r="H4" s="755" t="s">
        <v>117</v>
      </c>
      <c r="I4" s="756"/>
      <c r="J4" s="762" t="s">
        <v>971</v>
      </c>
      <c r="K4" s="762" t="s">
        <v>972</v>
      </c>
      <c r="L4" s="762" t="s">
        <v>973</v>
      </c>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s="410" customFormat="1" ht="32.25" thickBot="1" x14ac:dyDescent="0.35">
      <c r="A5" s="758"/>
      <c r="B5" s="754"/>
      <c r="C5" s="754"/>
      <c r="D5" s="760"/>
      <c r="E5" s="754"/>
      <c r="F5" s="754"/>
      <c r="G5" s="754"/>
      <c r="H5" s="408" t="s">
        <v>118</v>
      </c>
      <c r="I5" s="409" t="s">
        <v>119</v>
      </c>
      <c r="J5" s="754"/>
      <c r="K5" s="754"/>
      <c r="L5" s="754"/>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s="18" customFormat="1" ht="94.5" x14ac:dyDescent="0.3">
      <c r="A6" s="100" t="s">
        <v>120</v>
      </c>
      <c r="B6" s="411" t="s">
        <v>121</v>
      </c>
      <c r="C6" s="95" t="s">
        <v>991</v>
      </c>
      <c r="D6" s="95" t="s">
        <v>479</v>
      </c>
      <c r="E6" s="95" t="s">
        <v>122</v>
      </c>
      <c r="F6" s="95" t="s">
        <v>123</v>
      </c>
      <c r="G6" s="96" t="s">
        <v>124</v>
      </c>
      <c r="H6" s="110">
        <v>44286</v>
      </c>
      <c r="I6" s="110">
        <v>44500</v>
      </c>
      <c r="J6" s="13"/>
      <c r="K6" s="13"/>
      <c r="L6" s="13"/>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ht="126" x14ac:dyDescent="0.3">
      <c r="A7" s="536" t="s">
        <v>1558</v>
      </c>
      <c r="B7" s="95" t="s">
        <v>1559</v>
      </c>
      <c r="C7" s="95" t="s">
        <v>1560</v>
      </c>
      <c r="D7" s="95" t="s">
        <v>1561</v>
      </c>
      <c r="E7" s="95" t="s">
        <v>1562</v>
      </c>
      <c r="F7" s="95" t="s">
        <v>1562</v>
      </c>
      <c r="G7" s="536" t="s">
        <v>3</v>
      </c>
      <c r="H7" s="110">
        <v>44286</v>
      </c>
      <c r="I7" s="110">
        <v>44500</v>
      </c>
      <c r="J7" s="13"/>
      <c r="K7" s="13"/>
      <c r="L7" s="13"/>
    </row>
  </sheetData>
  <mergeCells count="13">
    <mergeCell ref="A1:A3"/>
    <mergeCell ref="F4:F5"/>
    <mergeCell ref="G4:G5"/>
    <mergeCell ref="H4:I4"/>
    <mergeCell ref="A4:A5"/>
    <mergeCell ref="B4:B5"/>
    <mergeCell ref="C4:C5"/>
    <mergeCell ref="D4:D5"/>
    <mergeCell ref="E4:E5"/>
    <mergeCell ref="B1:L3"/>
    <mergeCell ref="J4:J5"/>
    <mergeCell ref="K4:K5"/>
    <mergeCell ref="L4:L5"/>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1C8E-68FF-4300-B902-9CE0E190796F}">
  <dimension ref="A1:J24"/>
  <sheetViews>
    <sheetView zoomScale="70" zoomScaleNormal="70" workbookViewId="0">
      <selection activeCell="C6" sqref="C6"/>
    </sheetView>
  </sheetViews>
  <sheetFormatPr baseColWidth="10" defaultColWidth="11.42578125" defaultRowHeight="16.5" x14ac:dyDescent="0.3"/>
  <cols>
    <col min="1" max="1" width="33.42578125" style="2" customWidth="1"/>
    <col min="2" max="2" width="7.28515625" style="2" customWidth="1"/>
    <col min="3" max="3" width="55" style="2" customWidth="1"/>
    <col min="4" max="4" width="36.42578125" style="2" customWidth="1"/>
    <col min="5" max="5" width="30.7109375" style="2" customWidth="1"/>
    <col min="6" max="6" width="14.42578125" style="2" customWidth="1"/>
    <col min="7" max="7" width="30.140625" style="2" customWidth="1"/>
    <col min="8" max="8" width="19.42578125" style="2" customWidth="1"/>
    <col min="9" max="9" width="18" style="2" customWidth="1"/>
    <col min="10" max="10" width="22" style="2" customWidth="1"/>
    <col min="11" max="16384" width="11.42578125" style="2"/>
  </cols>
  <sheetData>
    <row r="1" spans="1:10" ht="22.5" customHeight="1" x14ac:dyDescent="0.3">
      <c r="A1" s="769"/>
      <c r="B1" s="763" t="s">
        <v>992</v>
      </c>
      <c r="C1" s="764"/>
      <c r="D1" s="764"/>
      <c r="E1" s="764"/>
      <c r="F1" s="764"/>
      <c r="G1" s="764"/>
      <c r="H1" s="764"/>
      <c r="I1" s="764"/>
      <c r="J1" s="764"/>
    </row>
    <row r="2" spans="1:10" ht="22.5" customHeight="1" x14ac:dyDescent="0.3">
      <c r="A2" s="769"/>
      <c r="B2" s="763"/>
      <c r="C2" s="764"/>
      <c r="D2" s="764"/>
      <c r="E2" s="764"/>
      <c r="F2" s="764"/>
      <c r="G2" s="764"/>
      <c r="H2" s="764"/>
      <c r="I2" s="764"/>
      <c r="J2" s="764"/>
    </row>
    <row r="3" spans="1:10" ht="22.5" customHeight="1" thickBot="1" x14ac:dyDescent="0.35">
      <c r="A3" s="769"/>
      <c r="B3" s="763"/>
      <c r="C3" s="764"/>
      <c r="D3" s="764"/>
      <c r="E3" s="764"/>
      <c r="F3" s="764"/>
      <c r="G3" s="764"/>
      <c r="H3" s="764"/>
      <c r="I3" s="764"/>
      <c r="J3" s="764"/>
    </row>
    <row r="4" spans="1:10" ht="63" x14ac:dyDescent="0.3">
      <c r="A4" s="93" t="s">
        <v>45</v>
      </c>
      <c r="B4" s="170"/>
      <c r="C4" s="169" t="s">
        <v>125</v>
      </c>
      <c r="D4" s="170" t="s">
        <v>380</v>
      </c>
      <c r="E4" s="170" t="s">
        <v>47</v>
      </c>
      <c r="F4" s="771" t="s">
        <v>126</v>
      </c>
      <c r="G4" s="772"/>
      <c r="H4" s="103" t="s">
        <v>971</v>
      </c>
      <c r="I4" s="103" t="s">
        <v>972</v>
      </c>
      <c r="J4" s="103" t="s">
        <v>973</v>
      </c>
    </row>
    <row r="5" spans="1:10" ht="63" x14ac:dyDescent="0.3">
      <c r="A5" s="765" t="s">
        <v>127</v>
      </c>
      <c r="B5" s="413">
        <v>1.1000000000000001</v>
      </c>
      <c r="C5" s="100" t="s">
        <v>993</v>
      </c>
      <c r="D5" s="100" t="s">
        <v>994</v>
      </c>
      <c r="E5" s="100" t="s">
        <v>132</v>
      </c>
      <c r="F5" s="770" t="s">
        <v>995</v>
      </c>
      <c r="G5" s="766"/>
      <c r="H5" s="13"/>
      <c r="I5" s="13"/>
      <c r="J5" s="13"/>
    </row>
    <row r="6" spans="1:10" ht="47.25" customHeight="1" x14ac:dyDescent="0.3">
      <c r="A6" s="765"/>
      <c r="B6" s="413">
        <v>1.2</v>
      </c>
      <c r="C6" s="100" t="s">
        <v>996</v>
      </c>
      <c r="D6" s="100" t="s">
        <v>994</v>
      </c>
      <c r="E6" s="100" t="s">
        <v>997</v>
      </c>
      <c r="F6" s="766" t="s">
        <v>998</v>
      </c>
      <c r="G6" s="768"/>
      <c r="H6" s="13"/>
      <c r="I6" s="13"/>
      <c r="J6" s="13"/>
    </row>
    <row r="7" spans="1:10" ht="47.25" x14ac:dyDescent="0.3">
      <c r="A7" s="765"/>
      <c r="B7" s="413">
        <v>1.3</v>
      </c>
      <c r="C7" s="100" t="s">
        <v>999</v>
      </c>
      <c r="D7" s="100" t="s">
        <v>1000</v>
      </c>
      <c r="E7" s="100" t="s">
        <v>132</v>
      </c>
      <c r="F7" s="770" t="s">
        <v>163</v>
      </c>
      <c r="G7" s="766"/>
      <c r="H7" s="13"/>
      <c r="I7" s="13"/>
      <c r="J7" s="13"/>
    </row>
    <row r="8" spans="1:10" ht="31.5" x14ac:dyDescent="0.3">
      <c r="A8" s="765"/>
      <c r="B8" s="413">
        <v>1.4</v>
      </c>
      <c r="C8" s="100" t="s">
        <v>1001</v>
      </c>
      <c r="D8" s="100" t="s">
        <v>1002</v>
      </c>
      <c r="E8" s="100" t="s">
        <v>132</v>
      </c>
      <c r="F8" s="770" t="s">
        <v>1003</v>
      </c>
      <c r="G8" s="766"/>
      <c r="H8" s="13"/>
      <c r="I8" s="13"/>
      <c r="J8" s="13"/>
    </row>
    <row r="9" spans="1:10" ht="47.25" x14ac:dyDescent="0.3">
      <c r="A9" s="765"/>
      <c r="B9" s="413">
        <v>1.5</v>
      </c>
      <c r="C9" s="100" t="s">
        <v>1004</v>
      </c>
      <c r="D9" s="100" t="s">
        <v>128</v>
      </c>
      <c r="E9" s="100" t="s">
        <v>1005</v>
      </c>
      <c r="F9" s="770" t="s">
        <v>1006</v>
      </c>
      <c r="G9" s="766"/>
      <c r="H9" s="13"/>
      <c r="I9" s="13"/>
      <c r="J9" s="13"/>
    </row>
    <row r="10" spans="1:10" ht="47.25" x14ac:dyDescent="0.3">
      <c r="A10" s="765"/>
      <c r="B10" s="413">
        <v>1.6</v>
      </c>
      <c r="C10" s="100" t="s">
        <v>1007</v>
      </c>
      <c r="D10" s="100" t="s">
        <v>1008</v>
      </c>
      <c r="E10" s="100" t="s">
        <v>1005</v>
      </c>
      <c r="F10" s="770" t="s">
        <v>1006</v>
      </c>
      <c r="G10" s="766"/>
      <c r="H10" s="13"/>
      <c r="I10" s="13"/>
      <c r="J10" s="13"/>
    </row>
    <row r="11" spans="1:10" ht="63" x14ac:dyDescent="0.3">
      <c r="A11" s="765"/>
      <c r="B11" s="413">
        <v>1.7</v>
      </c>
      <c r="C11" s="100" t="s">
        <v>1009</v>
      </c>
      <c r="D11" s="100" t="s">
        <v>1008</v>
      </c>
      <c r="E11" s="100" t="s">
        <v>129</v>
      </c>
      <c r="F11" s="766" t="s">
        <v>1010</v>
      </c>
      <c r="G11" s="767"/>
      <c r="H11" s="13"/>
      <c r="I11" s="13"/>
      <c r="J11" s="13"/>
    </row>
    <row r="12" spans="1:10" ht="63" x14ac:dyDescent="0.3">
      <c r="A12" s="765"/>
      <c r="B12" s="413">
        <v>1.8</v>
      </c>
      <c r="C12" s="100" t="s">
        <v>1011</v>
      </c>
      <c r="D12" s="100" t="s">
        <v>1012</v>
      </c>
      <c r="E12" s="100" t="s">
        <v>1013</v>
      </c>
      <c r="F12" s="766" t="s">
        <v>1014</v>
      </c>
      <c r="G12" s="768"/>
      <c r="H12" s="13"/>
      <c r="I12" s="13"/>
      <c r="J12" s="13"/>
    </row>
    <row r="13" spans="1:10" ht="47.25" x14ac:dyDescent="0.3">
      <c r="A13" s="765"/>
      <c r="B13" s="413">
        <v>1.9</v>
      </c>
      <c r="C13" s="100" t="s">
        <v>1015</v>
      </c>
      <c r="D13" s="100" t="s">
        <v>1016</v>
      </c>
      <c r="E13" s="100" t="s">
        <v>1013</v>
      </c>
      <c r="F13" s="766" t="s">
        <v>1010</v>
      </c>
      <c r="G13" s="767"/>
      <c r="H13" s="13"/>
      <c r="I13" s="13"/>
      <c r="J13" s="13"/>
    </row>
    <row r="14" spans="1:10" ht="47.25" x14ac:dyDescent="0.3">
      <c r="A14" s="765"/>
      <c r="B14" s="414">
        <v>1.1000000000000001</v>
      </c>
      <c r="C14" s="100" t="s">
        <v>1017</v>
      </c>
      <c r="D14" s="100" t="s">
        <v>1018</v>
      </c>
      <c r="E14" s="100" t="s">
        <v>1013</v>
      </c>
      <c r="F14" s="766" t="s">
        <v>184</v>
      </c>
      <c r="G14" s="767"/>
      <c r="H14" s="13"/>
      <c r="I14" s="13"/>
      <c r="J14" s="13"/>
    </row>
    <row r="15" spans="1:10" ht="31.5" x14ac:dyDescent="0.3">
      <c r="A15" s="765" t="s">
        <v>130</v>
      </c>
      <c r="B15" s="172">
        <v>2.1</v>
      </c>
      <c r="C15" s="173" t="s">
        <v>1019</v>
      </c>
      <c r="D15" s="173" t="s">
        <v>1020</v>
      </c>
      <c r="E15" s="100" t="s">
        <v>132</v>
      </c>
      <c r="F15" s="770" t="s">
        <v>184</v>
      </c>
      <c r="G15" s="773"/>
      <c r="H15" s="13"/>
      <c r="I15" s="13"/>
      <c r="J15" s="13"/>
    </row>
    <row r="16" spans="1:10" ht="63" x14ac:dyDescent="0.3">
      <c r="A16" s="765"/>
      <c r="B16" s="172">
        <v>2.2000000000000002</v>
      </c>
      <c r="C16" s="173" t="s">
        <v>1021</v>
      </c>
      <c r="D16" s="173" t="s">
        <v>1022</v>
      </c>
      <c r="E16" s="100" t="s">
        <v>1023</v>
      </c>
      <c r="F16" s="770" t="s">
        <v>1024</v>
      </c>
      <c r="G16" s="766"/>
      <c r="H16" s="13"/>
      <c r="I16" s="13"/>
      <c r="J16" s="13"/>
    </row>
    <row r="17" spans="1:10" ht="31.5" x14ac:dyDescent="0.3">
      <c r="A17" s="765"/>
      <c r="B17" s="172">
        <v>2.2999999999999998</v>
      </c>
      <c r="C17" s="100" t="s">
        <v>1025</v>
      </c>
      <c r="D17" s="100" t="s">
        <v>1026</v>
      </c>
      <c r="E17" s="100" t="s">
        <v>132</v>
      </c>
      <c r="F17" s="766" t="s">
        <v>1010</v>
      </c>
      <c r="G17" s="767"/>
      <c r="H17" s="13"/>
      <c r="I17" s="13"/>
      <c r="J17" s="13"/>
    </row>
    <row r="18" spans="1:10" ht="78.75" x14ac:dyDescent="0.3">
      <c r="A18" s="765" t="s">
        <v>1027</v>
      </c>
      <c r="B18" s="172">
        <v>3.1</v>
      </c>
      <c r="C18" s="100" t="s">
        <v>1028</v>
      </c>
      <c r="D18" s="100" t="s">
        <v>1029</v>
      </c>
      <c r="E18" s="100" t="s">
        <v>132</v>
      </c>
      <c r="F18" s="766" t="s">
        <v>43</v>
      </c>
      <c r="G18" s="767"/>
      <c r="H18" s="13"/>
      <c r="I18" s="13"/>
      <c r="J18" s="13"/>
    </row>
    <row r="19" spans="1:10" ht="31.5" x14ac:dyDescent="0.3">
      <c r="A19" s="765"/>
      <c r="B19" s="172">
        <v>3.2</v>
      </c>
      <c r="C19" s="100" t="s">
        <v>1030</v>
      </c>
      <c r="D19" s="100" t="s">
        <v>134</v>
      </c>
      <c r="E19" s="100" t="s">
        <v>132</v>
      </c>
      <c r="F19" s="766" t="s">
        <v>43</v>
      </c>
      <c r="G19" s="767"/>
      <c r="H19" s="13"/>
      <c r="I19" s="13"/>
      <c r="J19" s="13"/>
    </row>
    <row r="20" spans="1:10" ht="31.5" x14ac:dyDescent="0.3">
      <c r="A20" s="765"/>
      <c r="B20" s="172">
        <v>3.3</v>
      </c>
      <c r="C20" s="100" t="s">
        <v>1031</v>
      </c>
      <c r="D20" s="100" t="s">
        <v>1032</v>
      </c>
      <c r="E20" s="100" t="s">
        <v>132</v>
      </c>
      <c r="F20" s="766" t="s">
        <v>239</v>
      </c>
      <c r="G20" s="767"/>
      <c r="H20" s="13"/>
      <c r="I20" s="13"/>
      <c r="J20" s="13"/>
    </row>
    <row r="21" spans="1:10" ht="63" x14ac:dyDescent="0.3">
      <c r="A21" s="765"/>
      <c r="B21" s="172">
        <v>3.4</v>
      </c>
      <c r="C21" s="100" t="s">
        <v>1033</v>
      </c>
      <c r="D21" s="100" t="s">
        <v>1034</v>
      </c>
      <c r="E21" s="100" t="s">
        <v>132</v>
      </c>
      <c r="F21" s="766" t="s">
        <v>43</v>
      </c>
      <c r="G21" s="767"/>
      <c r="H21" s="13"/>
      <c r="I21" s="13"/>
      <c r="J21" s="13"/>
    </row>
    <row r="22" spans="1:10" ht="78.75" x14ac:dyDescent="0.3">
      <c r="A22" s="765" t="s">
        <v>1035</v>
      </c>
      <c r="B22" s="172">
        <v>4.0999999999999996</v>
      </c>
      <c r="C22" s="100" t="s">
        <v>1036</v>
      </c>
      <c r="D22" s="100" t="s">
        <v>1037</v>
      </c>
      <c r="E22" s="100" t="s">
        <v>1038</v>
      </c>
      <c r="F22" s="766" t="s">
        <v>1039</v>
      </c>
      <c r="G22" s="767"/>
      <c r="H22" s="13"/>
      <c r="I22" s="13"/>
      <c r="J22" s="13"/>
    </row>
    <row r="23" spans="1:10" ht="126" x14ac:dyDescent="0.3">
      <c r="A23" s="765"/>
      <c r="B23" s="172">
        <v>4.2</v>
      </c>
      <c r="C23" s="100" t="s">
        <v>1040</v>
      </c>
      <c r="D23" s="100" t="s">
        <v>1041</v>
      </c>
      <c r="E23" s="100" t="s">
        <v>1042</v>
      </c>
      <c r="F23" s="766" t="s">
        <v>995</v>
      </c>
      <c r="G23" s="767"/>
      <c r="H23" s="13"/>
      <c r="I23" s="13"/>
      <c r="J23" s="13"/>
    </row>
    <row r="24" spans="1:10" ht="47.25" x14ac:dyDescent="0.3">
      <c r="A24" s="765"/>
      <c r="B24" s="172">
        <v>4.3</v>
      </c>
      <c r="C24" s="100" t="s">
        <v>1043</v>
      </c>
      <c r="D24" s="100" t="s">
        <v>1044</v>
      </c>
      <c r="E24" s="100" t="s">
        <v>132</v>
      </c>
      <c r="F24" s="766" t="s">
        <v>239</v>
      </c>
      <c r="G24" s="767"/>
      <c r="H24" s="13"/>
      <c r="I24" s="13"/>
      <c r="J24" s="13"/>
    </row>
  </sheetData>
  <mergeCells count="27">
    <mergeCell ref="A22:A24"/>
    <mergeCell ref="F22:G22"/>
    <mergeCell ref="F23:G23"/>
    <mergeCell ref="F24:G24"/>
    <mergeCell ref="A15:A17"/>
    <mergeCell ref="F15:G15"/>
    <mergeCell ref="F16:G16"/>
    <mergeCell ref="F17:G17"/>
    <mergeCell ref="A18:A21"/>
    <mergeCell ref="F18:G18"/>
    <mergeCell ref="F19:G19"/>
    <mergeCell ref="F20:G20"/>
    <mergeCell ref="F21:G21"/>
    <mergeCell ref="B1:J3"/>
    <mergeCell ref="A5:A14"/>
    <mergeCell ref="F11:G11"/>
    <mergeCell ref="F12:G12"/>
    <mergeCell ref="F13:G13"/>
    <mergeCell ref="F14:G14"/>
    <mergeCell ref="A1:A3"/>
    <mergeCell ref="F9:G9"/>
    <mergeCell ref="F10:G10"/>
    <mergeCell ref="F4:G4"/>
    <mergeCell ref="F5:G5"/>
    <mergeCell ref="F6:G6"/>
    <mergeCell ref="F8:G8"/>
    <mergeCell ref="F7:G7"/>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353C5-AE1C-497B-A64E-A4743CEFF5DA}">
  <sheetPr>
    <pageSetUpPr fitToPage="1"/>
  </sheetPr>
  <dimension ref="A1:J19"/>
  <sheetViews>
    <sheetView zoomScale="85" zoomScaleNormal="85" workbookViewId="0">
      <selection activeCell="C7" sqref="C7"/>
    </sheetView>
  </sheetViews>
  <sheetFormatPr baseColWidth="10" defaultColWidth="11.42578125" defaultRowHeight="16.5" x14ac:dyDescent="0.3"/>
  <cols>
    <col min="1" max="1" width="25.85546875" style="2" customWidth="1"/>
    <col min="2" max="2" width="7.7109375" style="2" customWidth="1"/>
    <col min="3" max="3" width="73.42578125" style="2" customWidth="1"/>
    <col min="4" max="4" width="31.7109375" style="2" customWidth="1"/>
    <col min="5" max="5" width="21.85546875" style="2" customWidth="1"/>
    <col min="6" max="6" width="25" style="2" customWidth="1"/>
    <col min="7" max="7" width="26.7109375" style="2" customWidth="1"/>
    <col min="8" max="8" width="48.85546875" style="2" customWidth="1"/>
    <col min="9" max="9" width="43.85546875" style="2" customWidth="1"/>
    <col min="10" max="16384" width="11.42578125" style="2"/>
  </cols>
  <sheetData>
    <row r="1" spans="1:10" ht="21.75" customHeight="1" x14ac:dyDescent="0.3">
      <c r="A1" s="769"/>
      <c r="B1" s="727" t="s">
        <v>1045</v>
      </c>
      <c r="C1" s="728"/>
      <c r="D1" s="728"/>
      <c r="E1" s="728"/>
      <c r="F1" s="728"/>
      <c r="G1" s="728"/>
      <c r="H1" s="728"/>
      <c r="I1" s="728"/>
    </row>
    <row r="2" spans="1:10" ht="21.75" customHeight="1" x14ac:dyDescent="0.3">
      <c r="A2" s="769"/>
      <c r="B2" s="727"/>
      <c r="C2" s="728"/>
      <c r="D2" s="728"/>
      <c r="E2" s="728"/>
      <c r="F2" s="728"/>
      <c r="G2" s="728"/>
      <c r="H2" s="728"/>
      <c r="I2" s="728"/>
    </row>
    <row r="3" spans="1:10" ht="21.75" customHeight="1" x14ac:dyDescent="0.3">
      <c r="A3" s="769"/>
      <c r="B3" s="729"/>
      <c r="C3" s="730"/>
      <c r="D3" s="730"/>
      <c r="E3" s="730"/>
      <c r="F3" s="730"/>
      <c r="G3" s="730"/>
      <c r="H3" s="730"/>
      <c r="I3" s="730"/>
    </row>
    <row r="4" spans="1:10" s="18" customFormat="1" ht="31.5" x14ac:dyDescent="0.3">
      <c r="A4" s="415" t="s">
        <v>45</v>
      </c>
      <c r="B4" s="416"/>
      <c r="C4" s="412" t="s">
        <v>28</v>
      </c>
      <c r="D4" s="412" t="s">
        <v>1046</v>
      </c>
      <c r="E4" s="417" t="s">
        <v>47</v>
      </c>
      <c r="F4" s="418" t="s">
        <v>48</v>
      </c>
      <c r="G4" s="103" t="s">
        <v>971</v>
      </c>
      <c r="H4" s="103" t="s">
        <v>972</v>
      </c>
      <c r="I4" s="103" t="s">
        <v>973</v>
      </c>
      <c r="J4" s="419"/>
    </row>
    <row r="5" spans="1:10" s="18" customFormat="1" ht="63" x14ac:dyDescent="0.3">
      <c r="A5" s="175" t="s">
        <v>135</v>
      </c>
      <c r="B5" s="172" t="s">
        <v>50</v>
      </c>
      <c r="C5" s="179" t="s">
        <v>1047</v>
      </c>
      <c r="D5" s="179" t="s">
        <v>1048</v>
      </c>
      <c r="E5" s="177" t="s">
        <v>4</v>
      </c>
      <c r="F5" s="171" t="s">
        <v>1049</v>
      </c>
      <c r="G5" s="144"/>
      <c r="H5" s="144"/>
      <c r="I5" s="144"/>
    </row>
    <row r="6" spans="1:10" s="18" customFormat="1" ht="31.5" customHeight="1" x14ac:dyDescent="0.3">
      <c r="A6" s="765" t="s">
        <v>136</v>
      </c>
      <c r="B6" s="420" t="s">
        <v>369</v>
      </c>
      <c r="C6" s="128" t="s">
        <v>1050</v>
      </c>
      <c r="D6" s="421" t="s">
        <v>1051</v>
      </c>
      <c r="E6" s="422" t="s">
        <v>4</v>
      </c>
      <c r="F6" s="423">
        <v>44377</v>
      </c>
      <c r="G6" s="144"/>
      <c r="H6" s="144"/>
      <c r="I6" s="144"/>
    </row>
    <row r="7" spans="1:10" s="18" customFormat="1" ht="63" customHeight="1" x14ac:dyDescent="0.3">
      <c r="A7" s="765"/>
      <c r="B7" s="172" t="s">
        <v>53</v>
      </c>
      <c r="C7" s="95" t="s">
        <v>137</v>
      </c>
      <c r="D7" s="100" t="s">
        <v>370</v>
      </c>
      <c r="E7" s="177" t="s">
        <v>4</v>
      </c>
      <c r="F7" s="173" t="s">
        <v>237</v>
      </c>
      <c r="G7" s="144"/>
      <c r="H7" s="144"/>
      <c r="I7" s="144"/>
    </row>
    <row r="8" spans="1:10" s="18" customFormat="1" ht="63" x14ac:dyDescent="0.3">
      <c r="A8" s="765"/>
      <c r="B8" s="172" t="s">
        <v>131</v>
      </c>
      <c r="C8" s="95" t="s">
        <v>1052</v>
      </c>
      <c r="D8" s="100" t="s">
        <v>371</v>
      </c>
      <c r="E8" s="177" t="s">
        <v>4</v>
      </c>
      <c r="F8" s="173" t="s">
        <v>237</v>
      </c>
      <c r="G8" s="144"/>
      <c r="H8" s="144"/>
      <c r="I8" s="144"/>
    </row>
    <row r="9" spans="1:10" s="18" customFormat="1" ht="47.25" x14ac:dyDescent="0.3">
      <c r="A9" s="765"/>
      <c r="B9" s="172" t="s">
        <v>372</v>
      </c>
      <c r="C9" s="95" t="s">
        <v>1053</v>
      </c>
      <c r="D9" s="100" t="s">
        <v>373</v>
      </c>
      <c r="E9" s="177" t="s">
        <v>104</v>
      </c>
      <c r="F9" s="173" t="s">
        <v>1054</v>
      </c>
      <c r="G9" s="144"/>
      <c r="H9" s="144"/>
      <c r="I9" s="144"/>
    </row>
    <row r="10" spans="1:10" s="18" customFormat="1" ht="31.5" x14ac:dyDescent="0.3">
      <c r="A10" s="765" t="s">
        <v>138</v>
      </c>
      <c r="B10" s="172" t="s">
        <v>56</v>
      </c>
      <c r="C10" s="95" t="s">
        <v>374</v>
      </c>
      <c r="D10" s="179" t="s">
        <v>1055</v>
      </c>
      <c r="E10" s="177" t="s">
        <v>4</v>
      </c>
      <c r="F10" s="171" t="s">
        <v>235</v>
      </c>
      <c r="G10" s="144"/>
      <c r="H10" s="144"/>
      <c r="I10" s="144"/>
    </row>
    <row r="11" spans="1:10" s="18" customFormat="1" ht="31.5" x14ac:dyDescent="0.3">
      <c r="A11" s="765"/>
      <c r="B11" s="172" t="s">
        <v>59</v>
      </c>
      <c r="C11" s="95" t="s">
        <v>1056</v>
      </c>
      <c r="D11" s="100" t="s">
        <v>1057</v>
      </c>
      <c r="E11" s="177" t="s">
        <v>4</v>
      </c>
      <c r="F11" s="171" t="s">
        <v>998</v>
      </c>
      <c r="G11" s="144"/>
      <c r="H11" s="144"/>
      <c r="I11" s="144"/>
    </row>
    <row r="12" spans="1:10" s="18" customFormat="1" ht="47.25" x14ac:dyDescent="0.3">
      <c r="A12" s="765" t="s">
        <v>139</v>
      </c>
      <c r="B12" s="172" t="s">
        <v>133</v>
      </c>
      <c r="C12" s="95" t="s">
        <v>1058</v>
      </c>
      <c r="D12" s="179" t="s">
        <v>1059</v>
      </c>
      <c r="E12" s="177" t="s">
        <v>4</v>
      </c>
      <c r="F12" s="171" t="s">
        <v>998</v>
      </c>
      <c r="G12" s="144"/>
      <c r="H12" s="144"/>
      <c r="I12" s="144"/>
    </row>
    <row r="13" spans="1:10" s="18" customFormat="1" ht="47.25" x14ac:dyDescent="0.3">
      <c r="A13" s="765"/>
      <c r="B13" s="175" t="s">
        <v>375</v>
      </c>
      <c r="C13" s="95" t="s">
        <v>376</v>
      </c>
      <c r="D13" s="96" t="s">
        <v>480</v>
      </c>
      <c r="E13" s="424" t="s">
        <v>104</v>
      </c>
      <c r="F13" s="109">
        <v>44561</v>
      </c>
      <c r="G13" s="144"/>
      <c r="H13" s="144"/>
      <c r="I13" s="144"/>
    </row>
    <row r="14" spans="1:10" s="18" customFormat="1" ht="47.25" x14ac:dyDescent="0.3">
      <c r="A14" s="98" t="s">
        <v>140</v>
      </c>
      <c r="B14" s="175" t="s">
        <v>66</v>
      </c>
      <c r="C14" s="96" t="s">
        <v>377</v>
      </c>
      <c r="D14" s="96" t="s">
        <v>378</v>
      </c>
      <c r="E14" s="425" t="s">
        <v>379</v>
      </c>
      <c r="F14" s="110">
        <v>44530</v>
      </c>
      <c r="G14" s="144"/>
      <c r="H14" s="144"/>
      <c r="I14" s="144"/>
    </row>
    <row r="15" spans="1:10" x14ac:dyDescent="0.3">
      <c r="A15" s="426"/>
    </row>
    <row r="16" spans="1:10" x14ac:dyDescent="0.3">
      <c r="A16" s="426"/>
    </row>
    <row r="17" spans="1:1" x14ac:dyDescent="0.3">
      <c r="A17" s="426"/>
    </row>
    <row r="18" spans="1:1" x14ac:dyDescent="0.3">
      <c r="A18" s="426"/>
    </row>
    <row r="19" spans="1:1" x14ac:dyDescent="0.3">
      <c r="A19" s="426"/>
    </row>
  </sheetData>
  <mergeCells count="5">
    <mergeCell ref="A6:A9"/>
    <mergeCell ref="A10:A11"/>
    <mergeCell ref="A12:A13"/>
    <mergeCell ref="A1:A3"/>
    <mergeCell ref="B1:I3"/>
  </mergeCells>
  <pageMargins left="0.7" right="0.7" top="0.75" bottom="0.75" header="0.3" footer="0.3"/>
  <pageSetup scale="67" fitToHeight="0"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1D26-A1E4-4DFD-8487-5AFBFDA3F153}">
  <sheetPr>
    <pageSetUpPr fitToPage="1"/>
  </sheetPr>
  <dimension ref="A1:BM11"/>
  <sheetViews>
    <sheetView topLeftCell="B1" zoomScale="85" zoomScaleNormal="85" workbookViewId="0">
      <selection activeCell="B1" sqref="A1:XFD1048576"/>
    </sheetView>
  </sheetViews>
  <sheetFormatPr baseColWidth="10" defaultColWidth="11.42578125" defaultRowHeight="16.5" x14ac:dyDescent="0.3"/>
  <cols>
    <col min="1" max="1" width="30.140625" style="2" customWidth="1"/>
    <col min="2" max="2" width="6.28515625" style="2" bestFit="1" customWidth="1"/>
    <col min="3" max="3" width="42" style="2" customWidth="1"/>
    <col min="4" max="4" width="46.42578125" style="2" bestFit="1" customWidth="1"/>
    <col min="5" max="5" width="36" style="2" bestFit="1" customWidth="1"/>
    <col min="6" max="6" width="26.7109375" style="2" bestFit="1" customWidth="1"/>
    <col min="7" max="7" width="14.42578125" style="2" customWidth="1"/>
    <col min="8" max="8" width="13.140625" style="2" customWidth="1"/>
    <col min="9" max="9" width="26.7109375" style="18" customWidth="1"/>
    <col min="10" max="10" width="25.7109375" style="18" customWidth="1"/>
    <col min="11" max="11" width="30.140625" style="18" customWidth="1"/>
    <col min="12" max="65" width="11.42578125" style="18"/>
    <col min="66" max="16384" width="11.42578125" style="2"/>
  </cols>
  <sheetData>
    <row r="1" spans="1:65" ht="24" customHeight="1" x14ac:dyDescent="0.3">
      <c r="A1" s="778"/>
      <c r="B1" s="727" t="s">
        <v>1060</v>
      </c>
      <c r="C1" s="761"/>
      <c r="D1" s="761"/>
      <c r="E1" s="761"/>
      <c r="F1" s="761"/>
      <c r="G1" s="761"/>
      <c r="H1" s="761"/>
    </row>
    <row r="2" spans="1:65" ht="24" customHeight="1" x14ac:dyDescent="0.3">
      <c r="A2" s="779"/>
      <c r="B2" s="727"/>
      <c r="C2" s="761"/>
      <c r="D2" s="761"/>
      <c r="E2" s="761"/>
      <c r="F2" s="761"/>
      <c r="G2" s="761"/>
      <c r="H2" s="761"/>
    </row>
    <row r="3" spans="1:65" ht="24" customHeight="1" x14ac:dyDescent="0.3">
      <c r="A3" s="780"/>
      <c r="B3" s="729"/>
      <c r="C3" s="730"/>
      <c r="D3" s="730"/>
      <c r="E3" s="730"/>
      <c r="F3" s="730"/>
      <c r="G3" s="730"/>
      <c r="H3" s="730"/>
    </row>
    <row r="4" spans="1:65" s="13" customFormat="1" ht="31.5" x14ac:dyDescent="0.3">
      <c r="A4" s="176" t="s">
        <v>45</v>
      </c>
      <c r="B4" s="176"/>
      <c r="C4" s="108" t="s">
        <v>125</v>
      </c>
      <c r="D4" s="176" t="s">
        <v>1061</v>
      </c>
      <c r="E4" s="176" t="s">
        <v>141</v>
      </c>
      <c r="F4" s="176" t="s">
        <v>47</v>
      </c>
      <c r="G4" s="781" t="s">
        <v>126</v>
      </c>
      <c r="H4" s="782"/>
      <c r="I4" s="103" t="s">
        <v>971</v>
      </c>
      <c r="J4" s="103" t="s">
        <v>972</v>
      </c>
      <c r="K4" s="103" t="s">
        <v>973</v>
      </c>
      <c r="L4" s="427"/>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row>
    <row r="5" spans="1:65" ht="47.25" x14ac:dyDescent="0.3">
      <c r="A5" s="783" t="s">
        <v>142</v>
      </c>
      <c r="B5" s="105" t="s">
        <v>143</v>
      </c>
      <c r="C5" s="106" t="s">
        <v>144</v>
      </c>
      <c r="D5" s="106" t="s">
        <v>145</v>
      </c>
      <c r="E5" s="107" t="s">
        <v>146</v>
      </c>
      <c r="F5" s="106" t="s">
        <v>147</v>
      </c>
      <c r="G5" s="774">
        <v>44561</v>
      </c>
      <c r="H5" s="775"/>
      <c r="I5" s="144"/>
      <c r="J5" s="144"/>
      <c r="K5" s="144"/>
    </row>
    <row r="6" spans="1:65" ht="63" x14ac:dyDescent="0.3">
      <c r="A6" s="784"/>
      <c r="B6" s="105">
        <v>1.2</v>
      </c>
      <c r="C6" s="106" t="s">
        <v>1062</v>
      </c>
      <c r="D6" s="106" t="s">
        <v>1063</v>
      </c>
      <c r="E6" s="107" t="s">
        <v>1064</v>
      </c>
      <c r="F6" s="106" t="s">
        <v>1065</v>
      </c>
      <c r="G6" s="774" t="s">
        <v>1049</v>
      </c>
      <c r="H6" s="775"/>
      <c r="I6" s="144"/>
      <c r="J6" s="144"/>
      <c r="K6" s="144"/>
    </row>
    <row r="7" spans="1:65" ht="47.25" x14ac:dyDescent="0.3">
      <c r="A7" s="785"/>
      <c r="B7" s="105">
        <v>1.3</v>
      </c>
      <c r="C7" s="106" t="s">
        <v>1017</v>
      </c>
      <c r="D7" s="106" t="s">
        <v>1066</v>
      </c>
      <c r="E7" s="106" t="s">
        <v>1066</v>
      </c>
      <c r="F7" s="106" t="s">
        <v>1065</v>
      </c>
      <c r="G7" s="774" t="s">
        <v>184</v>
      </c>
      <c r="H7" s="775"/>
      <c r="I7" s="144"/>
      <c r="J7" s="144"/>
      <c r="K7" s="144"/>
    </row>
    <row r="8" spans="1:65" s="428" customFormat="1" ht="63" x14ac:dyDescent="0.3">
      <c r="A8" s="99" t="s">
        <v>148</v>
      </c>
      <c r="B8" s="99" t="s">
        <v>149</v>
      </c>
      <c r="C8" s="179" t="s">
        <v>381</v>
      </c>
      <c r="D8" s="179" t="s">
        <v>382</v>
      </c>
      <c r="E8" s="179" t="s">
        <v>383</v>
      </c>
      <c r="F8" s="173" t="s">
        <v>150</v>
      </c>
      <c r="G8" s="776" t="s">
        <v>237</v>
      </c>
      <c r="H8" s="777"/>
      <c r="I8" s="144"/>
      <c r="J8" s="144"/>
      <c r="K8" s="144"/>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row>
    <row r="9" spans="1:65" ht="78.75" x14ac:dyDescent="0.3">
      <c r="A9" s="99" t="s">
        <v>151</v>
      </c>
      <c r="B9" s="172" t="s">
        <v>152</v>
      </c>
      <c r="C9" s="100" t="s">
        <v>153</v>
      </c>
      <c r="D9" s="100" t="s">
        <v>154</v>
      </c>
      <c r="E9" s="179" t="s">
        <v>155</v>
      </c>
      <c r="F9" s="173" t="s">
        <v>384</v>
      </c>
      <c r="G9" s="774">
        <v>44561</v>
      </c>
      <c r="H9" s="775"/>
      <c r="I9" s="144"/>
      <c r="J9" s="144"/>
      <c r="K9" s="144"/>
    </row>
    <row r="10" spans="1:65" s="428" customFormat="1" ht="63" x14ac:dyDescent="0.3">
      <c r="A10" s="99" t="s">
        <v>156</v>
      </c>
      <c r="B10" s="172" t="s">
        <v>157</v>
      </c>
      <c r="C10" s="421" t="s">
        <v>1067</v>
      </c>
      <c r="D10" s="100" t="s">
        <v>1068</v>
      </c>
      <c r="E10" s="104" t="s">
        <v>1069</v>
      </c>
      <c r="F10" s="101" t="s">
        <v>1070</v>
      </c>
      <c r="G10" s="774" t="s">
        <v>1049</v>
      </c>
      <c r="H10" s="775"/>
      <c r="I10" s="144"/>
      <c r="J10" s="144"/>
      <c r="K10" s="144"/>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row>
    <row r="11" spans="1:65" s="428" customFormat="1" ht="94.5" x14ac:dyDescent="0.3">
      <c r="A11" s="175" t="s">
        <v>158</v>
      </c>
      <c r="B11" s="172" t="s">
        <v>66</v>
      </c>
      <c r="C11" s="421" t="s">
        <v>1071</v>
      </c>
      <c r="D11" s="179" t="s">
        <v>1072</v>
      </c>
      <c r="E11" s="179" t="s">
        <v>1073</v>
      </c>
      <c r="F11" s="173" t="s">
        <v>1074</v>
      </c>
      <c r="G11" s="774" t="s">
        <v>1075</v>
      </c>
      <c r="H11" s="775"/>
      <c r="I11" s="144"/>
      <c r="J11" s="144"/>
      <c r="K11" s="144"/>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row>
  </sheetData>
  <mergeCells count="11">
    <mergeCell ref="G10:H10"/>
    <mergeCell ref="G11:H11"/>
    <mergeCell ref="G9:H9"/>
    <mergeCell ref="G8:H8"/>
    <mergeCell ref="A1:A3"/>
    <mergeCell ref="B1:H3"/>
    <mergeCell ref="G4:H4"/>
    <mergeCell ref="G5:H5"/>
    <mergeCell ref="G6:H6"/>
    <mergeCell ref="G7:H7"/>
    <mergeCell ref="A5:A7"/>
  </mergeCells>
  <pageMargins left="0.7" right="0.7" top="0.75" bottom="0.75" header="0.3" footer="0.3"/>
  <pageSetup scale="48" fitToHeight="0"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2F2D-CE4E-4A05-B4E0-5BCEAE5156E1}">
  <dimension ref="A1:I8"/>
  <sheetViews>
    <sheetView workbookViewId="0">
      <selection activeCell="C6" sqref="C6"/>
    </sheetView>
  </sheetViews>
  <sheetFormatPr baseColWidth="10" defaultColWidth="11.42578125" defaultRowHeight="16.5" x14ac:dyDescent="0.3"/>
  <cols>
    <col min="1" max="1" width="32.42578125" style="2" customWidth="1"/>
    <col min="2" max="2" width="5.85546875" style="2" customWidth="1"/>
    <col min="3" max="3" width="46.42578125" style="2" customWidth="1"/>
    <col min="4" max="4" width="25" style="2" customWidth="1"/>
    <col min="5" max="5" width="28.140625" style="2" customWidth="1"/>
    <col min="6" max="6" width="23.140625" style="2" customWidth="1"/>
    <col min="7" max="7" width="23" style="2" customWidth="1"/>
    <col min="8" max="8" width="43.42578125" style="2" customWidth="1"/>
    <col min="9" max="9" width="48.5703125" style="2" customWidth="1"/>
    <col min="10" max="16384" width="11.42578125" style="2"/>
  </cols>
  <sheetData>
    <row r="1" spans="1:9" x14ac:dyDescent="0.3">
      <c r="A1" s="726"/>
      <c r="B1" s="727" t="s">
        <v>970</v>
      </c>
      <c r="C1" s="728"/>
      <c r="D1" s="728"/>
      <c r="E1" s="728"/>
      <c r="F1" s="728"/>
      <c r="G1" s="728"/>
      <c r="H1" s="728"/>
      <c r="I1" s="728"/>
    </row>
    <row r="2" spans="1:9" x14ac:dyDescent="0.3">
      <c r="A2" s="726"/>
      <c r="B2" s="727"/>
      <c r="C2" s="728"/>
      <c r="D2" s="728"/>
      <c r="E2" s="728"/>
      <c r="F2" s="728"/>
      <c r="G2" s="728"/>
      <c r="H2" s="728"/>
      <c r="I2" s="728"/>
    </row>
    <row r="3" spans="1:9" x14ac:dyDescent="0.3">
      <c r="A3" s="726"/>
      <c r="B3" s="729"/>
      <c r="C3" s="730"/>
      <c r="D3" s="730"/>
      <c r="E3" s="730"/>
      <c r="F3" s="730"/>
      <c r="G3" s="730"/>
      <c r="H3" s="730"/>
      <c r="I3" s="730"/>
    </row>
    <row r="4" spans="1:9" ht="31.5" x14ac:dyDescent="0.3">
      <c r="A4" s="102" t="s">
        <v>45</v>
      </c>
      <c r="B4" s="102"/>
      <c r="C4" s="102" t="s">
        <v>28</v>
      </c>
      <c r="D4" s="102" t="s">
        <v>46</v>
      </c>
      <c r="E4" s="102" t="s">
        <v>47</v>
      </c>
      <c r="F4" s="103" t="s">
        <v>48</v>
      </c>
      <c r="G4" s="103" t="s">
        <v>971</v>
      </c>
      <c r="H4" s="103" t="s">
        <v>972</v>
      </c>
      <c r="I4" s="103" t="s">
        <v>973</v>
      </c>
    </row>
    <row r="5" spans="1:9" ht="47.25" x14ac:dyDescent="0.3">
      <c r="A5" s="430" t="s">
        <v>1076</v>
      </c>
      <c r="B5" s="172" t="s">
        <v>50</v>
      </c>
      <c r="C5" s="75" t="s">
        <v>1077</v>
      </c>
      <c r="D5" s="173" t="s">
        <v>1078</v>
      </c>
      <c r="E5" s="173" t="s">
        <v>1079</v>
      </c>
      <c r="F5" s="174">
        <v>44227</v>
      </c>
      <c r="G5" s="13"/>
      <c r="H5" s="13"/>
      <c r="I5" s="13"/>
    </row>
    <row r="6" spans="1:9" ht="47.25" x14ac:dyDescent="0.3">
      <c r="A6" s="430" t="s">
        <v>1076</v>
      </c>
      <c r="B6" s="172" t="s">
        <v>53</v>
      </c>
      <c r="C6" s="179" t="s">
        <v>1080</v>
      </c>
      <c r="D6" s="173" t="s">
        <v>1081</v>
      </c>
      <c r="E6" s="173" t="s">
        <v>1079</v>
      </c>
      <c r="F6" s="174">
        <v>44530</v>
      </c>
      <c r="G6" s="13"/>
      <c r="H6" s="13"/>
      <c r="I6" s="13"/>
    </row>
    <row r="7" spans="1:9" ht="126" x14ac:dyDescent="0.3">
      <c r="A7" s="430" t="s">
        <v>1082</v>
      </c>
      <c r="B7" s="172" t="s">
        <v>56</v>
      </c>
      <c r="C7" s="179" t="s">
        <v>1083</v>
      </c>
      <c r="D7" s="173" t="s">
        <v>1084</v>
      </c>
      <c r="E7" s="173" t="s">
        <v>1085</v>
      </c>
      <c r="F7" s="171">
        <v>44439</v>
      </c>
      <c r="G7" s="13"/>
      <c r="H7" s="13"/>
      <c r="I7" s="13"/>
    </row>
    <row r="8" spans="1:9" ht="126" x14ac:dyDescent="0.3">
      <c r="A8" s="98" t="s">
        <v>1082</v>
      </c>
      <c r="B8" s="172" t="s">
        <v>61</v>
      </c>
      <c r="C8" s="75" t="s">
        <v>1086</v>
      </c>
      <c r="D8" s="173" t="s">
        <v>1087</v>
      </c>
      <c r="E8" s="173" t="s">
        <v>1085</v>
      </c>
      <c r="F8" s="171">
        <v>44530</v>
      </c>
      <c r="G8" s="13"/>
      <c r="H8" s="13"/>
      <c r="I8" s="13"/>
    </row>
  </sheetData>
  <mergeCells count="2">
    <mergeCell ref="A1:A3"/>
    <mergeCell ref="B1:I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15B4-378D-4196-B1EE-CF64BD9EBAB5}">
  <dimension ref="B2:B4"/>
  <sheetViews>
    <sheetView workbookViewId="0">
      <selection activeCell="B11" sqref="B11"/>
    </sheetView>
  </sheetViews>
  <sheetFormatPr baseColWidth="10" defaultRowHeight="15" x14ac:dyDescent="0.25"/>
  <sheetData>
    <row r="2" spans="2:2" x14ac:dyDescent="0.25">
      <c r="B2" t="s">
        <v>1556</v>
      </c>
    </row>
    <row r="4" spans="2:2" x14ac:dyDescent="0.25">
      <c r="B4" t="s">
        <v>1557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874F-B756-4B23-8FCD-6F9AC72D9C44}">
  <dimension ref="A1:Q122"/>
  <sheetViews>
    <sheetView zoomScale="70" zoomScaleNormal="70" workbookViewId="0">
      <selection activeCell="Q94" sqref="Q94"/>
    </sheetView>
  </sheetViews>
  <sheetFormatPr baseColWidth="10" defaultRowHeight="15" x14ac:dyDescent="0.25"/>
  <sheetData>
    <row r="1" spans="1:17" ht="15" customHeight="1" x14ac:dyDescent="0.25">
      <c r="A1" s="583"/>
      <c r="B1" s="584"/>
      <c r="C1" s="585"/>
      <c r="D1" s="592" t="s">
        <v>159</v>
      </c>
      <c r="E1" s="593"/>
      <c r="F1" s="593"/>
      <c r="G1" s="593"/>
      <c r="H1" s="593"/>
      <c r="I1" s="593"/>
      <c r="J1" s="593"/>
      <c r="K1" s="593"/>
      <c r="L1" s="593"/>
      <c r="M1" s="593"/>
      <c r="N1" s="594"/>
      <c r="O1" s="10"/>
      <c r="P1" s="10"/>
      <c r="Q1" s="10"/>
    </row>
    <row r="2" spans="1:17" x14ac:dyDescent="0.25">
      <c r="A2" s="586"/>
      <c r="B2" s="587"/>
      <c r="C2" s="588"/>
      <c r="D2" s="595"/>
      <c r="E2" s="596"/>
      <c r="F2" s="596"/>
      <c r="G2" s="596"/>
      <c r="H2" s="596"/>
      <c r="I2" s="596"/>
      <c r="J2" s="596"/>
      <c r="K2" s="596"/>
      <c r="L2" s="596"/>
      <c r="M2" s="596"/>
      <c r="N2" s="597"/>
      <c r="O2" s="10"/>
      <c r="P2" s="10"/>
      <c r="Q2" s="10"/>
    </row>
    <row r="3" spans="1:17" ht="36" customHeight="1" thickBot="1" x14ac:dyDescent="0.3">
      <c r="A3" s="589"/>
      <c r="B3" s="590"/>
      <c r="C3" s="591"/>
      <c r="D3" s="598"/>
      <c r="E3" s="599"/>
      <c r="F3" s="599"/>
      <c r="G3" s="599"/>
      <c r="H3" s="599"/>
      <c r="I3" s="599"/>
      <c r="J3" s="599"/>
      <c r="K3" s="599"/>
      <c r="L3" s="599"/>
      <c r="M3" s="599"/>
      <c r="N3" s="600"/>
      <c r="O3" s="10"/>
      <c r="P3" s="10"/>
      <c r="Q3" s="10"/>
    </row>
    <row r="4" spans="1:17" x14ac:dyDescent="0.25">
      <c r="A4" s="11"/>
      <c r="B4" s="11"/>
      <c r="C4" s="11"/>
      <c r="D4" s="11"/>
      <c r="E4" s="11"/>
      <c r="F4" s="11"/>
      <c r="G4" s="11"/>
      <c r="H4" s="11"/>
      <c r="I4" s="11"/>
      <c r="J4" s="11"/>
      <c r="K4" s="11"/>
      <c r="L4" s="11"/>
      <c r="M4" s="11"/>
      <c r="N4" s="12"/>
    </row>
    <row r="5" spans="1:17" x14ac:dyDescent="0.25">
      <c r="A5" s="7"/>
      <c r="B5" s="7"/>
      <c r="C5" s="7"/>
      <c r="D5" s="7"/>
      <c r="E5" s="7"/>
      <c r="F5" s="7"/>
      <c r="G5" s="7"/>
      <c r="H5" s="7"/>
      <c r="I5" s="7"/>
      <c r="J5" s="7"/>
      <c r="K5" s="7"/>
      <c r="L5" s="7"/>
      <c r="M5" s="7"/>
      <c r="N5" s="3"/>
    </row>
    <row r="6" spans="1:17" x14ac:dyDescent="0.25">
      <c r="A6" s="7"/>
      <c r="B6" s="7"/>
      <c r="C6" s="7"/>
      <c r="D6" s="7"/>
      <c r="E6" s="7"/>
      <c r="F6" s="7"/>
      <c r="G6" s="7"/>
      <c r="H6" s="7"/>
      <c r="I6" s="7"/>
      <c r="J6" s="7"/>
      <c r="K6" s="7"/>
      <c r="L6" s="7"/>
      <c r="M6" s="7"/>
      <c r="N6" s="3"/>
    </row>
    <row r="7" spans="1:17" x14ac:dyDescent="0.25">
      <c r="A7" s="7"/>
      <c r="B7" s="7"/>
      <c r="C7" s="7"/>
      <c r="D7" s="7"/>
      <c r="E7" s="7"/>
      <c r="F7" s="7"/>
      <c r="G7" s="7"/>
      <c r="H7" s="7"/>
      <c r="I7" s="7"/>
      <c r="J7" s="7"/>
      <c r="K7" s="7"/>
      <c r="L7" s="7"/>
      <c r="M7" s="7"/>
      <c r="N7" s="3"/>
    </row>
    <row r="8" spans="1:17" x14ac:dyDescent="0.25">
      <c r="A8" s="7"/>
      <c r="B8" s="7"/>
      <c r="C8" s="7"/>
      <c r="D8" s="7"/>
      <c r="E8" s="7"/>
      <c r="F8" s="7"/>
      <c r="G8" s="7"/>
      <c r="H8" s="7"/>
      <c r="I8" s="7"/>
      <c r="J8" s="7"/>
      <c r="K8" s="7"/>
      <c r="L8" s="7"/>
      <c r="M8" s="7"/>
      <c r="N8" s="3"/>
    </row>
    <row r="9" spans="1:17" x14ac:dyDescent="0.25">
      <c r="A9" s="7"/>
      <c r="B9" s="7"/>
      <c r="C9" s="7"/>
      <c r="D9" s="7"/>
      <c r="E9" s="7"/>
      <c r="F9" s="7"/>
      <c r="G9" s="7"/>
      <c r="H9" s="7"/>
      <c r="I9" s="7"/>
      <c r="J9" s="7"/>
      <c r="K9" s="7"/>
      <c r="L9" s="7"/>
      <c r="M9" s="7"/>
      <c r="N9" s="3"/>
    </row>
    <row r="10" spans="1:17" x14ac:dyDescent="0.25">
      <c r="A10" s="7"/>
      <c r="B10" s="7"/>
      <c r="C10" s="7"/>
      <c r="D10" s="7"/>
      <c r="E10" s="7"/>
      <c r="F10" s="7"/>
      <c r="G10" s="7"/>
      <c r="H10" s="7"/>
      <c r="I10" s="7"/>
      <c r="J10" s="7"/>
      <c r="K10" s="7"/>
      <c r="L10" s="7"/>
      <c r="M10" s="7"/>
      <c r="N10" s="3"/>
    </row>
    <row r="11" spans="1:17" x14ac:dyDescent="0.25">
      <c r="A11" s="7"/>
      <c r="B11" s="7"/>
      <c r="C11" s="7"/>
      <c r="D11" s="7"/>
      <c r="E11" s="7"/>
      <c r="F11" s="7"/>
      <c r="G11" s="7"/>
      <c r="H11" s="7"/>
      <c r="I11" s="7"/>
      <c r="J11" s="7"/>
      <c r="K11" s="7"/>
      <c r="L11" s="7"/>
      <c r="M11" s="7"/>
      <c r="N11" s="3"/>
    </row>
    <row r="12" spans="1:17" x14ac:dyDescent="0.25">
      <c r="A12" s="7"/>
      <c r="B12" s="7"/>
      <c r="C12" s="7"/>
      <c r="D12" s="7"/>
      <c r="E12" s="7"/>
      <c r="F12" s="7"/>
      <c r="G12" s="7"/>
      <c r="H12" s="7"/>
      <c r="I12" s="7"/>
      <c r="J12" s="7"/>
      <c r="K12" s="7"/>
      <c r="L12" s="7"/>
      <c r="M12" s="7"/>
      <c r="N12" s="3"/>
    </row>
    <row r="13" spans="1:17" x14ac:dyDescent="0.25">
      <c r="A13" s="7"/>
      <c r="B13" s="7"/>
      <c r="C13" s="7"/>
      <c r="D13" s="7"/>
      <c r="E13" s="7"/>
      <c r="F13" s="7"/>
      <c r="G13" s="7"/>
      <c r="H13" s="7"/>
      <c r="I13" s="7"/>
      <c r="J13" s="7"/>
      <c r="K13" s="7"/>
      <c r="L13" s="7"/>
      <c r="M13" s="7"/>
      <c r="N13" s="3"/>
    </row>
    <row r="14" spans="1:17" x14ac:dyDescent="0.25">
      <c r="A14" s="7"/>
      <c r="B14" s="7"/>
      <c r="C14" s="7"/>
      <c r="D14" s="7"/>
      <c r="E14" s="7"/>
      <c r="F14" s="7"/>
      <c r="G14" s="7"/>
      <c r="H14" s="7"/>
      <c r="I14" s="7"/>
      <c r="J14" s="7"/>
      <c r="K14" s="7"/>
      <c r="L14" s="7"/>
      <c r="M14" s="7"/>
      <c r="N14" s="3"/>
    </row>
    <row r="15" spans="1:17" x14ac:dyDescent="0.25">
      <c r="A15" s="7"/>
      <c r="B15" s="7"/>
      <c r="C15" s="7"/>
      <c r="D15" s="7"/>
      <c r="E15" s="7"/>
      <c r="F15" s="7"/>
      <c r="G15" s="7"/>
      <c r="H15" s="7"/>
      <c r="I15" s="7"/>
      <c r="J15" s="7"/>
      <c r="K15" s="7"/>
      <c r="L15" s="7"/>
      <c r="M15" s="7"/>
      <c r="N15" s="3"/>
    </row>
    <row r="16" spans="1:17" x14ac:dyDescent="0.25">
      <c r="A16" s="7"/>
      <c r="B16" s="7"/>
      <c r="C16" s="7"/>
      <c r="D16" s="7"/>
      <c r="E16" s="7"/>
      <c r="F16" s="7"/>
      <c r="G16" s="7"/>
      <c r="H16" s="7"/>
      <c r="I16" s="7"/>
      <c r="J16" s="7"/>
      <c r="K16" s="7"/>
      <c r="L16" s="7"/>
      <c r="M16" s="7"/>
      <c r="N16" s="3"/>
    </row>
    <row r="17" spans="1:14" x14ac:dyDescent="0.25">
      <c r="A17" s="7"/>
      <c r="B17" s="7"/>
      <c r="C17" s="7"/>
      <c r="D17" s="7"/>
      <c r="E17" s="7"/>
      <c r="F17" s="7"/>
      <c r="G17" s="7"/>
      <c r="H17" s="7"/>
      <c r="I17" s="7"/>
      <c r="J17" s="7"/>
      <c r="K17" s="7"/>
      <c r="L17" s="7"/>
      <c r="M17" s="7"/>
      <c r="N17" s="3"/>
    </row>
    <row r="18" spans="1:14" x14ac:dyDescent="0.25">
      <c r="A18" s="7"/>
      <c r="B18" s="7"/>
      <c r="C18" s="7"/>
      <c r="D18" s="7"/>
      <c r="E18" s="7"/>
      <c r="F18" s="7"/>
      <c r="G18" s="7"/>
      <c r="H18" s="7"/>
      <c r="I18" s="7"/>
      <c r="J18" s="7"/>
      <c r="K18" s="7"/>
      <c r="L18" s="7"/>
      <c r="M18" s="7"/>
      <c r="N18" s="3"/>
    </row>
    <row r="19" spans="1:14" x14ac:dyDescent="0.25">
      <c r="A19" s="7"/>
      <c r="B19" s="7"/>
      <c r="C19" s="7"/>
      <c r="D19" s="7"/>
      <c r="E19" s="7"/>
      <c r="F19" s="7"/>
      <c r="G19" s="7"/>
      <c r="H19" s="7"/>
      <c r="I19" s="7"/>
      <c r="J19" s="7"/>
      <c r="K19" s="7"/>
      <c r="L19" s="7"/>
      <c r="M19" s="7"/>
      <c r="N19" s="3"/>
    </row>
    <row r="20" spans="1:14" x14ac:dyDescent="0.25">
      <c r="A20" s="7"/>
      <c r="B20" s="7"/>
      <c r="C20" s="7"/>
      <c r="D20" s="7"/>
      <c r="E20" s="7"/>
      <c r="F20" s="7"/>
      <c r="G20" s="7"/>
      <c r="H20" s="7"/>
      <c r="I20" s="7"/>
      <c r="J20" s="7"/>
      <c r="K20" s="7"/>
      <c r="L20" s="7"/>
      <c r="M20" s="7"/>
      <c r="N20" s="3"/>
    </row>
    <row r="21" spans="1:14" x14ac:dyDescent="0.25">
      <c r="A21" s="7"/>
      <c r="B21" s="7"/>
      <c r="C21" s="7"/>
      <c r="D21" s="7"/>
      <c r="E21" s="7"/>
      <c r="F21" s="7"/>
      <c r="G21" s="7"/>
      <c r="H21" s="7"/>
      <c r="I21" s="7"/>
      <c r="J21" s="7"/>
      <c r="K21" s="7"/>
      <c r="L21" s="7"/>
      <c r="M21" s="7"/>
      <c r="N21" s="3"/>
    </row>
    <row r="22" spans="1:14" x14ac:dyDescent="0.25">
      <c r="A22" s="7"/>
      <c r="B22" s="7"/>
      <c r="C22" s="7"/>
      <c r="D22" s="7"/>
      <c r="E22" s="7"/>
      <c r="F22" s="7"/>
      <c r="G22" s="7"/>
      <c r="H22" s="7"/>
      <c r="I22" s="7"/>
      <c r="J22" s="7"/>
      <c r="K22" s="7"/>
      <c r="L22" s="7"/>
      <c r="M22" s="7"/>
      <c r="N22" s="3"/>
    </row>
    <row r="23" spans="1:14" x14ac:dyDescent="0.25">
      <c r="A23" s="7"/>
      <c r="B23" s="7"/>
      <c r="C23" s="7"/>
      <c r="D23" s="7"/>
      <c r="E23" s="7"/>
      <c r="F23" s="7"/>
      <c r="G23" s="7"/>
      <c r="H23" s="7"/>
      <c r="I23" s="7"/>
      <c r="J23" s="7"/>
      <c r="K23" s="7"/>
      <c r="L23" s="7"/>
      <c r="M23" s="7"/>
      <c r="N23" s="3"/>
    </row>
    <row r="24" spans="1:14" x14ac:dyDescent="0.25">
      <c r="A24" s="7"/>
      <c r="B24" s="7"/>
      <c r="C24" s="7"/>
      <c r="D24" s="7"/>
      <c r="E24" s="7"/>
      <c r="F24" s="7"/>
      <c r="G24" s="7"/>
      <c r="H24" s="7"/>
      <c r="I24" s="7"/>
      <c r="J24" s="7"/>
      <c r="K24" s="7"/>
      <c r="L24" s="7"/>
      <c r="M24" s="7"/>
      <c r="N24" s="3"/>
    </row>
    <row r="25" spans="1:14" x14ac:dyDescent="0.25">
      <c r="A25" s="7"/>
      <c r="B25" s="7"/>
      <c r="C25" s="7"/>
      <c r="D25" s="7"/>
      <c r="E25" s="7"/>
      <c r="F25" s="7"/>
      <c r="G25" s="7"/>
      <c r="H25" s="7"/>
      <c r="I25" s="7"/>
      <c r="J25" s="7"/>
      <c r="K25" s="7"/>
      <c r="L25" s="7"/>
      <c r="M25" s="7"/>
      <c r="N25" s="3"/>
    </row>
    <row r="26" spans="1:14" x14ac:dyDescent="0.25">
      <c r="A26" s="7"/>
      <c r="B26" s="7"/>
      <c r="C26" s="7"/>
      <c r="D26" s="7"/>
      <c r="E26" s="7"/>
      <c r="F26" s="7"/>
      <c r="G26" s="7"/>
      <c r="H26" s="7"/>
      <c r="I26" s="7"/>
      <c r="J26" s="7"/>
      <c r="K26" s="7"/>
      <c r="L26" s="7"/>
      <c r="M26" s="7"/>
      <c r="N26" s="3"/>
    </row>
    <row r="27" spans="1:14" ht="24" customHeight="1" x14ac:dyDescent="0.25">
      <c r="A27" s="601" t="s">
        <v>160</v>
      </c>
      <c r="B27" s="601"/>
      <c r="C27" s="601"/>
      <c r="D27" s="601"/>
      <c r="E27" s="601"/>
      <c r="F27" s="601"/>
      <c r="G27" s="601"/>
      <c r="H27" s="601"/>
      <c r="I27" s="601"/>
      <c r="J27" s="601"/>
      <c r="K27" s="601"/>
      <c r="L27" s="601"/>
      <c r="M27" s="7"/>
      <c r="N27" s="3"/>
    </row>
    <row r="28" spans="1:14" x14ac:dyDescent="0.25">
      <c r="A28" s="7"/>
      <c r="B28" s="7"/>
      <c r="C28" s="7"/>
      <c r="D28" s="7"/>
      <c r="E28" s="7"/>
      <c r="F28" s="7"/>
      <c r="G28" s="7"/>
      <c r="H28" s="7"/>
      <c r="I28" s="7"/>
      <c r="J28" s="7"/>
      <c r="K28" s="7"/>
      <c r="L28" s="7"/>
      <c r="M28" s="7"/>
      <c r="N28" s="3"/>
    </row>
    <row r="29" spans="1:14" x14ac:dyDescent="0.25">
      <c r="A29" s="7"/>
      <c r="B29" s="7"/>
      <c r="C29" s="7"/>
      <c r="D29" s="7"/>
      <c r="E29" s="7"/>
      <c r="F29" s="7"/>
      <c r="G29" s="7"/>
      <c r="H29" s="7"/>
      <c r="I29" s="7"/>
      <c r="J29" s="7"/>
      <c r="K29" s="7"/>
      <c r="L29" s="7"/>
      <c r="M29" s="7"/>
      <c r="N29" s="3"/>
    </row>
    <row r="30" spans="1:14" x14ac:dyDescent="0.25">
      <c r="A30" s="7"/>
      <c r="B30" s="7"/>
      <c r="C30" s="7"/>
      <c r="D30" s="7"/>
      <c r="E30" s="7"/>
      <c r="F30" s="7"/>
      <c r="G30" s="7"/>
      <c r="H30" s="7"/>
      <c r="I30" s="7"/>
      <c r="J30" s="7"/>
      <c r="K30" s="7"/>
      <c r="L30" s="7"/>
      <c r="M30" s="7"/>
      <c r="N30" s="3"/>
    </row>
    <row r="31" spans="1:14" x14ac:dyDescent="0.25">
      <c r="A31" s="7"/>
      <c r="B31" s="7"/>
      <c r="C31" s="7"/>
      <c r="D31" s="7"/>
      <c r="E31" s="7"/>
      <c r="F31" s="7"/>
      <c r="G31" s="7"/>
      <c r="H31" s="7"/>
      <c r="I31" s="7"/>
      <c r="J31" s="7"/>
      <c r="K31" s="7"/>
      <c r="L31" s="7"/>
      <c r="M31" s="7"/>
      <c r="N31" s="3"/>
    </row>
    <row r="32" spans="1:14" x14ac:dyDescent="0.25">
      <c r="A32" s="7"/>
      <c r="B32" s="7"/>
      <c r="C32" s="7"/>
      <c r="D32" s="7"/>
      <c r="E32" s="7"/>
      <c r="F32" s="7"/>
      <c r="G32" s="7"/>
      <c r="H32" s="7"/>
      <c r="I32" s="7"/>
      <c r="J32" s="7"/>
      <c r="K32" s="7"/>
      <c r="L32" s="7"/>
      <c r="M32" s="7"/>
      <c r="N32" s="3"/>
    </row>
    <row r="33" spans="1:14" x14ac:dyDescent="0.25">
      <c r="A33" s="7"/>
      <c r="B33" s="7"/>
      <c r="C33" s="7"/>
      <c r="D33" s="7"/>
      <c r="E33" s="7"/>
      <c r="F33" s="7"/>
      <c r="G33" s="7"/>
      <c r="H33" s="7"/>
      <c r="I33" s="7"/>
      <c r="J33" s="7"/>
      <c r="K33" s="7"/>
      <c r="L33" s="7"/>
      <c r="M33" s="7"/>
      <c r="N33" s="3"/>
    </row>
    <row r="34" spans="1:14" x14ac:dyDescent="0.25">
      <c r="A34" s="7"/>
      <c r="B34" s="7"/>
      <c r="C34" s="7"/>
      <c r="D34" s="7"/>
      <c r="E34" s="7"/>
      <c r="F34" s="7"/>
      <c r="G34" s="7"/>
      <c r="H34" s="7"/>
      <c r="I34" s="7"/>
      <c r="J34" s="7"/>
      <c r="K34" s="7"/>
      <c r="L34" s="7"/>
      <c r="M34" s="7"/>
      <c r="N34" s="3"/>
    </row>
    <row r="35" spans="1:14" x14ac:dyDescent="0.25">
      <c r="A35" s="7"/>
      <c r="B35" s="7"/>
      <c r="C35" s="7"/>
      <c r="D35" s="7"/>
      <c r="E35" s="7"/>
      <c r="F35" s="7"/>
      <c r="G35" s="7"/>
      <c r="H35" s="7"/>
      <c r="I35" s="7"/>
      <c r="J35" s="7"/>
      <c r="K35" s="7"/>
      <c r="L35" s="7"/>
      <c r="M35" s="7"/>
      <c r="N35" s="3"/>
    </row>
    <row r="36" spans="1:14" x14ac:dyDescent="0.25">
      <c r="A36" s="7"/>
      <c r="B36" s="7"/>
      <c r="C36" s="7"/>
      <c r="D36" s="7"/>
      <c r="E36" s="7"/>
      <c r="F36" s="7"/>
      <c r="G36" s="7"/>
      <c r="H36" s="7"/>
      <c r="I36" s="7"/>
      <c r="J36" s="7"/>
      <c r="K36" s="7"/>
      <c r="L36" s="7"/>
      <c r="M36" s="7"/>
      <c r="N36" s="3"/>
    </row>
    <row r="37" spans="1:14" x14ac:dyDescent="0.25">
      <c r="A37" s="7"/>
      <c r="B37" s="7"/>
      <c r="C37" s="7"/>
      <c r="D37" s="7"/>
      <c r="E37" s="7"/>
      <c r="F37" s="7"/>
      <c r="G37" s="7"/>
      <c r="H37" s="7"/>
      <c r="I37" s="7"/>
      <c r="J37" s="7"/>
      <c r="K37" s="7"/>
      <c r="L37" s="7"/>
      <c r="M37" s="7"/>
      <c r="N37" s="3"/>
    </row>
    <row r="38" spans="1:14" x14ac:dyDescent="0.25">
      <c r="A38" s="7"/>
      <c r="B38" s="7"/>
      <c r="C38" s="7"/>
      <c r="D38" s="7"/>
      <c r="E38" s="7"/>
      <c r="F38" s="7"/>
      <c r="G38" s="7"/>
      <c r="H38" s="7"/>
      <c r="I38" s="7"/>
      <c r="J38" s="7"/>
      <c r="K38" s="7"/>
      <c r="L38" s="7"/>
      <c r="M38" s="7"/>
      <c r="N38" s="3"/>
    </row>
    <row r="39" spans="1:14" x14ac:dyDescent="0.25">
      <c r="A39" s="7"/>
      <c r="B39" s="7"/>
      <c r="C39" s="7"/>
      <c r="D39" s="7"/>
      <c r="E39" s="7"/>
      <c r="F39" s="7"/>
      <c r="G39" s="7"/>
      <c r="H39" s="7"/>
      <c r="I39" s="7"/>
      <c r="J39" s="7"/>
      <c r="K39" s="7"/>
      <c r="L39" s="7"/>
      <c r="M39" s="7"/>
      <c r="N39" s="3"/>
    </row>
    <row r="40" spans="1:14" x14ac:dyDescent="0.25">
      <c r="A40" s="7"/>
      <c r="B40" s="7"/>
      <c r="C40" s="7"/>
      <c r="D40" s="7"/>
      <c r="E40" s="7"/>
      <c r="F40" s="7"/>
      <c r="G40" s="7"/>
      <c r="H40" s="7"/>
      <c r="I40" s="7"/>
      <c r="J40" s="7"/>
      <c r="K40" s="7"/>
      <c r="L40" s="7"/>
      <c r="M40" s="7"/>
      <c r="N40" s="3"/>
    </row>
    <row r="41" spans="1:14" x14ac:dyDescent="0.25">
      <c r="A41" s="7"/>
      <c r="B41" s="7"/>
      <c r="C41" s="7"/>
      <c r="D41" s="7"/>
      <c r="E41" s="7"/>
      <c r="F41" s="7"/>
      <c r="G41" s="7"/>
      <c r="H41" s="7"/>
      <c r="I41" s="7"/>
      <c r="J41" s="7"/>
      <c r="K41" s="7"/>
      <c r="L41" s="7"/>
      <c r="M41" s="7"/>
      <c r="N41" s="3"/>
    </row>
    <row r="42" spans="1:14" x14ac:dyDescent="0.25">
      <c r="A42" s="7"/>
      <c r="B42" s="7"/>
      <c r="C42" s="7"/>
      <c r="D42" s="7"/>
      <c r="E42" s="7"/>
      <c r="F42" s="7"/>
      <c r="G42" s="7"/>
      <c r="H42" s="7"/>
      <c r="I42" s="7"/>
      <c r="J42" s="7"/>
      <c r="K42" s="7"/>
      <c r="L42" s="7"/>
      <c r="M42" s="7"/>
      <c r="N42" s="3"/>
    </row>
    <row r="43" spans="1:14" x14ac:dyDescent="0.25">
      <c r="A43" s="7"/>
      <c r="B43" s="7"/>
      <c r="C43" s="7"/>
      <c r="D43" s="7"/>
      <c r="E43" s="7"/>
      <c r="F43" s="7"/>
      <c r="G43" s="7"/>
      <c r="H43" s="7"/>
      <c r="I43" s="7"/>
      <c r="J43" s="7"/>
      <c r="K43" s="7"/>
      <c r="L43" s="7"/>
      <c r="M43" s="7"/>
      <c r="N43" s="3"/>
    </row>
    <row r="44" spans="1:14" x14ac:dyDescent="0.25">
      <c r="A44" s="7"/>
      <c r="B44" s="7"/>
      <c r="C44" s="7"/>
      <c r="D44" s="7"/>
      <c r="E44" s="7"/>
      <c r="F44" s="7"/>
      <c r="G44" s="7"/>
      <c r="H44" s="7"/>
      <c r="I44" s="7"/>
      <c r="J44" s="7"/>
      <c r="K44" s="7"/>
      <c r="L44" s="7"/>
      <c r="M44" s="7"/>
      <c r="N44" s="3"/>
    </row>
    <row r="45" spans="1:14" x14ac:dyDescent="0.25">
      <c r="A45" s="7"/>
      <c r="B45" s="7"/>
      <c r="C45" s="7"/>
      <c r="D45" s="7"/>
      <c r="E45" s="7"/>
      <c r="F45" s="7"/>
      <c r="G45" s="7"/>
      <c r="H45" s="7"/>
      <c r="I45" s="7"/>
      <c r="J45" s="7"/>
      <c r="K45" s="7"/>
      <c r="L45" s="7"/>
      <c r="M45" s="7"/>
      <c r="N45" s="3"/>
    </row>
    <row r="46" spans="1:14" x14ac:dyDescent="0.25">
      <c r="A46" s="7"/>
      <c r="B46" s="7"/>
      <c r="C46" s="7"/>
      <c r="D46" s="7"/>
      <c r="E46" s="7"/>
      <c r="F46" s="7"/>
      <c r="G46" s="7"/>
      <c r="H46" s="7"/>
      <c r="I46" s="7"/>
      <c r="J46" s="7"/>
      <c r="K46" s="7"/>
      <c r="L46" s="7"/>
      <c r="M46" s="7"/>
      <c r="N46" s="3"/>
    </row>
    <row r="47" spans="1:14" x14ac:dyDescent="0.25">
      <c r="A47" s="7"/>
      <c r="B47" s="7"/>
      <c r="C47" s="7"/>
      <c r="D47" s="7"/>
      <c r="E47" s="7"/>
      <c r="F47" s="7"/>
      <c r="G47" s="7"/>
      <c r="H47" s="7"/>
      <c r="I47" s="7"/>
      <c r="J47" s="7"/>
      <c r="K47" s="7"/>
      <c r="L47" s="7"/>
      <c r="M47" s="7"/>
      <c r="N47" s="3"/>
    </row>
    <row r="48" spans="1:14" x14ac:dyDescent="0.25">
      <c r="A48" s="7"/>
      <c r="B48" s="7"/>
      <c r="C48" s="7"/>
      <c r="D48" s="7"/>
      <c r="E48" s="7"/>
      <c r="F48" s="7"/>
      <c r="G48" s="7"/>
      <c r="H48" s="7"/>
      <c r="I48" s="7"/>
      <c r="J48" s="7"/>
      <c r="K48" s="7"/>
      <c r="L48" s="7"/>
      <c r="M48" s="7"/>
      <c r="N48" s="3"/>
    </row>
    <row r="49" spans="1:14" x14ac:dyDescent="0.25">
      <c r="A49" s="7"/>
      <c r="B49" s="7"/>
      <c r="C49" s="7"/>
      <c r="D49" s="7"/>
      <c r="E49" s="7"/>
      <c r="F49" s="7"/>
      <c r="G49" s="7"/>
      <c r="H49" s="7"/>
      <c r="I49" s="7"/>
      <c r="J49" s="7"/>
      <c r="K49" s="7"/>
      <c r="L49" s="7"/>
      <c r="M49" s="7"/>
      <c r="N49" s="3"/>
    </row>
    <row r="50" spans="1:14" x14ac:dyDescent="0.25">
      <c r="A50" s="7"/>
      <c r="B50" s="7"/>
      <c r="C50" s="7"/>
      <c r="D50" s="7"/>
      <c r="E50" s="7"/>
      <c r="F50" s="7"/>
      <c r="G50" s="7"/>
      <c r="H50" s="7"/>
      <c r="I50" s="7"/>
      <c r="J50" s="7"/>
      <c r="K50" s="7"/>
      <c r="L50" s="7"/>
      <c r="M50" s="7"/>
      <c r="N50" s="3"/>
    </row>
    <row r="51" spans="1:14" x14ac:dyDescent="0.25">
      <c r="A51" s="7"/>
      <c r="B51" s="7"/>
      <c r="C51" s="7"/>
      <c r="D51" s="7"/>
      <c r="E51" s="7"/>
      <c r="F51" s="7"/>
      <c r="G51" s="7"/>
      <c r="H51" s="7"/>
      <c r="I51" s="7"/>
      <c r="J51" s="7"/>
      <c r="K51" s="7"/>
      <c r="L51" s="7"/>
      <c r="M51" s="7"/>
      <c r="N51" s="3"/>
    </row>
    <row r="52" spans="1:14" x14ac:dyDescent="0.25">
      <c r="A52" s="7"/>
      <c r="B52" s="7"/>
      <c r="C52" s="7"/>
      <c r="D52" s="7"/>
      <c r="E52" s="7"/>
      <c r="F52" s="7"/>
      <c r="G52" s="7"/>
      <c r="H52" s="7"/>
      <c r="I52" s="7"/>
      <c r="J52" s="7"/>
      <c r="K52" s="7"/>
      <c r="L52" s="7"/>
      <c r="M52" s="7"/>
      <c r="N52" s="3"/>
    </row>
    <row r="53" spans="1:14" x14ac:dyDescent="0.25">
      <c r="A53" s="7"/>
      <c r="B53" s="7"/>
      <c r="C53" s="7"/>
      <c r="D53" s="7"/>
      <c r="E53" s="7"/>
      <c r="F53" s="7"/>
      <c r="G53" s="7"/>
      <c r="H53" s="7"/>
      <c r="I53" s="7"/>
      <c r="J53" s="7"/>
      <c r="K53" s="7"/>
      <c r="L53" s="7"/>
      <c r="M53" s="7"/>
      <c r="N53" s="3"/>
    </row>
    <row r="54" spans="1:14" x14ac:dyDescent="0.25">
      <c r="A54" s="7"/>
      <c r="B54" s="7"/>
      <c r="C54" s="7"/>
      <c r="D54" s="7"/>
      <c r="E54" s="7"/>
      <c r="F54" s="7"/>
      <c r="G54" s="7"/>
      <c r="H54" s="7"/>
      <c r="I54" s="7"/>
      <c r="J54" s="7"/>
      <c r="K54" s="7"/>
      <c r="L54" s="7"/>
      <c r="M54" s="7"/>
      <c r="N54" s="3"/>
    </row>
    <row r="55" spans="1:14" x14ac:dyDescent="0.25">
      <c r="A55" s="7"/>
      <c r="B55" s="7"/>
      <c r="C55" s="7"/>
      <c r="D55" s="7"/>
      <c r="E55" s="7"/>
      <c r="F55" s="7"/>
      <c r="G55" s="7"/>
      <c r="H55" s="7"/>
      <c r="I55" s="7"/>
      <c r="J55" s="7"/>
      <c r="K55" s="7"/>
      <c r="L55" s="7"/>
      <c r="M55" s="7"/>
      <c r="N55" s="3"/>
    </row>
    <row r="56" spans="1:14" x14ac:dyDescent="0.25">
      <c r="A56" s="7"/>
      <c r="B56" s="7"/>
      <c r="C56" s="7"/>
      <c r="D56" s="7"/>
      <c r="E56" s="7"/>
      <c r="F56" s="7"/>
      <c r="G56" s="7"/>
      <c r="H56" s="7"/>
      <c r="I56" s="7"/>
      <c r="J56" s="7"/>
      <c r="K56" s="7"/>
      <c r="L56" s="7"/>
      <c r="M56" s="7"/>
      <c r="N56" s="3"/>
    </row>
    <row r="57" spans="1:14" x14ac:dyDescent="0.25">
      <c r="A57" s="7"/>
      <c r="B57" s="7"/>
      <c r="C57" s="7"/>
      <c r="D57" s="7"/>
      <c r="E57" s="7"/>
      <c r="F57" s="7"/>
      <c r="G57" s="7"/>
      <c r="H57" s="7"/>
      <c r="I57" s="7"/>
      <c r="J57" s="7"/>
      <c r="K57" s="7"/>
      <c r="L57" s="7"/>
      <c r="M57" s="7"/>
      <c r="N57" s="3"/>
    </row>
    <row r="58" spans="1:14" x14ac:dyDescent="0.25">
      <c r="A58" s="7"/>
      <c r="B58" s="7"/>
      <c r="C58" s="7"/>
      <c r="D58" s="7"/>
      <c r="E58" s="7"/>
      <c r="F58" s="7"/>
      <c r="G58" s="7"/>
      <c r="H58" s="7"/>
      <c r="I58" s="7"/>
      <c r="J58" s="7"/>
      <c r="K58" s="7"/>
      <c r="L58" s="7"/>
      <c r="M58" s="7"/>
      <c r="N58" s="3"/>
    </row>
    <row r="59" spans="1:14" x14ac:dyDescent="0.25">
      <c r="A59" s="7"/>
      <c r="B59" s="7"/>
      <c r="C59" s="7"/>
      <c r="D59" s="7"/>
      <c r="E59" s="7"/>
      <c r="F59" s="7"/>
      <c r="G59" s="7"/>
      <c r="H59" s="7"/>
      <c r="I59" s="7"/>
      <c r="J59" s="7"/>
      <c r="K59" s="7"/>
      <c r="L59" s="7"/>
      <c r="M59" s="7"/>
      <c r="N59" s="3"/>
    </row>
    <row r="60" spans="1:14" ht="27" customHeight="1" x14ac:dyDescent="0.25">
      <c r="A60" s="601" t="s">
        <v>161</v>
      </c>
      <c r="B60" s="601"/>
      <c r="C60" s="601"/>
      <c r="D60" s="601"/>
      <c r="E60" s="601"/>
      <c r="F60" s="601"/>
      <c r="G60" s="601"/>
      <c r="H60" s="601"/>
      <c r="I60" s="601"/>
      <c r="J60" s="601"/>
      <c r="K60" s="601"/>
      <c r="L60" s="601"/>
      <c r="M60" s="601"/>
      <c r="N60" s="602"/>
    </row>
    <row r="61" spans="1:14" x14ac:dyDescent="0.25">
      <c r="A61" s="7"/>
      <c r="B61" s="7"/>
      <c r="C61" s="7"/>
      <c r="D61" s="7"/>
      <c r="E61" s="7"/>
      <c r="F61" s="7"/>
      <c r="G61" s="7"/>
      <c r="H61" s="7"/>
      <c r="I61" s="7"/>
      <c r="J61" s="7"/>
      <c r="K61" s="7"/>
      <c r="L61" s="7"/>
      <c r="M61" s="7"/>
      <c r="N61" s="3"/>
    </row>
    <row r="62" spans="1:14" x14ac:dyDescent="0.25">
      <c r="A62" s="7"/>
      <c r="B62" s="7"/>
      <c r="C62" s="7"/>
      <c r="D62" s="7"/>
      <c r="E62" s="7"/>
      <c r="F62" s="7"/>
      <c r="G62" s="7"/>
      <c r="H62" s="7"/>
      <c r="I62" s="7"/>
      <c r="J62" s="7"/>
      <c r="K62" s="7"/>
      <c r="L62" s="7"/>
      <c r="M62" s="7"/>
      <c r="N62" s="3"/>
    </row>
    <row r="63" spans="1:14" x14ac:dyDescent="0.25">
      <c r="A63" s="7"/>
      <c r="B63" s="7"/>
      <c r="C63" s="7"/>
      <c r="D63" s="7"/>
      <c r="E63" s="7"/>
      <c r="F63" s="7"/>
      <c r="G63" s="7"/>
      <c r="H63" s="7"/>
      <c r="I63" s="7"/>
      <c r="J63" s="7"/>
      <c r="K63" s="7"/>
      <c r="L63" s="7"/>
      <c r="M63" s="7"/>
      <c r="N63" s="3"/>
    </row>
    <row r="64" spans="1:14" x14ac:dyDescent="0.25">
      <c r="A64" s="7"/>
      <c r="B64" s="7"/>
      <c r="C64" s="7"/>
      <c r="D64" s="7"/>
      <c r="E64" s="7"/>
      <c r="F64" s="7"/>
      <c r="G64" s="7"/>
      <c r="H64" s="7"/>
      <c r="I64" s="7"/>
      <c r="J64" s="7"/>
      <c r="K64" s="7"/>
      <c r="L64" s="7"/>
      <c r="M64" s="7"/>
      <c r="N64" s="3"/>
    </row>
    <row r="65" spans="1:14" x14ac:dyDescent="0.25">
      <c r="A65" s="7"/>
      <c r="B65" s="7"/>
      <c r="C65" s="7"/>
      <c r="D65" s="7"/>
      <c r="E65" s="7"/>
      <c r="F65" s="7"/>
      <c r="G65" s="7"/>
      <c r="H65" s="7"/>
      <c r="I65" s="7"/>
      <c r="J65" s="7"/>
      <c r="K65" s="7"/>
      <c r="L65" s="7"/>
      <c r="M65" s="7"/>
      <c r="N65" s="3"/>
    </row>
    <row r="66" spans="1:14" x14ac:dyDescent="0.25">
      <c r="A66" s="7"/>
      <c r="B66" s="7"/>
      <c r="C66" s="7"/>
      <c r="D66" s="7"/>
      <c r="E66" s="7"/>
      <c r="F66" s="7"/>
      <c r="G66" s="7"/>
      <c r="H66" s="7"/>
      <c r="I66" s="7"/>
      <c r="J66" s="7"/>
      <c r="K66" s="7"/>
      <c r="L66" s="7"/>
      <c r="M66" s="7"/>
      <c r="N66" s="3"/>
    </row>
    <row r="67" spans="1:14" x14ac:dyDescent="0.25">
      <c r="A67" s="7"/>
      <c r="B67" s="7"/>
      <c r="C67" s="7"/>
      <c r="D67" s="7"/>
      <c r="E67" s="7"/>
      <c r="F67" s="7"/>
      <c r="G67" s="7"/>
      <c r="H67" s="7"/>
      <c r="I67" s="7"/>
      <c r="J67" s="7"/>
      <c r="K67" s="7"/>
      <c r="L67" s="7"/>
      <c r="M67" s="7"/>
      <c r="N67" s="3"/>
    </row>
    <row r="68" spans="1:14" x14ac:dyDescent="0.25">
      <c r="A68" s="7"/>
      <c r="B68" s="7"/>
      <c r="C68" s="7"/>
      <c r="D68" s="7"/>
      <c r="E68" s="7"/>
      <c r="F68" s="7"/>
      <c r="G68" s="7"/>
      <c r="H68" s="7"/>
      <c r="I68" s="7"/>
      <c r="J68" s="7"/>
      <c r="K68" s="7"/>
      <c r="L68" s="7"/>
      <c r="M68" s="7"/>
      <c r="N68" s="3"/>
    </row>
    <row r="69" spans="1:14" x14ac:dyDescent="0.25">
      <c r="A69" s="7"/>
      <c r="B69" s="7"/>
      <c r="C69" s="7"/>
      <c r="D69" s="7"/>
      <c r="E69" s="7"/>
      <c r="F69" s="7"/>
      <c r="G69" s="7"/>
      <c r="H69" s="7"/>
      <c r="I69" s="7"/>
      <c r="J69" s="7"/>
      <c r="K69" s="7"/>
      <c r="L69" s="7"/>
      <c r="M69" s="7"/>
      <c r="N69" s="3"/>
    </row>
    <row r="70" spans="1:14" x14ac:dyDescent="0.25">
      <c r="A70" s="7"/>
      <c r="B70" s="7"/>
      <c r="C70" s="7"/>
      <c r="D70" s="7"/>
      <c r="E70" s="7"/>
      <c r="F70" s="7"/>
      <c r="G70" s="7"/>
      <c r="H70" s="7"/>
      <c r="I70" s="7"/>
      <c r="J70" s="7"/>
      <c r="K70" s="7"/>
      <c r="L70" s="7"/>
      <c r="M70" s="7"/>
      <c r="N70" s="3"/>
    </row>
    <row r="71" spans="1:14" x14ac:dyDescent="0.25">
      <c r="A71" s="7"/>
      <c r="B71" s="7"/>
      <c r="C71" s="7"/>
      <c r="D71" s="7"/>
      <c r="E71" s="7"/>
      <c r="F71" s="7"/>
      <c r="G71" s="7"/>
      <c r="H71" s="7"/>
      <c r="I71" s="7"/>
      <c r="J71" s="7"/>
      <c r="K71" s="7"/>
      <c r="L71" s="7"/>
      <c r="M71" s="7"/>
      <c r="N71" s="3"/>
    </row>
    <row r="72" spans="1:14" x14ac:dyDescent="0.25">
      <c r="A72" s="7"/>
      <c r="B72" s="7"/>
      <c r="C72" s="7"/>
      <c r="D72" s="7"/>
      <c r="E72" s="7"/>
      <c r="F72" s="7"/>
      <c r="G72" s="7"/>
      <c r="H72" s="7"/>
      <c r="I72" s="7"/>
      <c r="J72" s="7"/>
      <c r="K72" s="7"/>
      <c r="L72" s="7"/>
      <c r="M72" s="7"/>
      <c r="N72" s="3"/>
    </row>
    <row r="73" spans="1:14" x14ac:dyDescent="0.25">
      <c r="A73" s="7"/>
      <c r="B73" s="7"/>
      <c r="C73" s="7"/>
      <c r="D73" s="7"/>
      <c r="E73" s="7"/>
      <c r="F73" s="7"/>
      <c r="G73" s="7"/>
      <c r="H73" s="7"/>
      <c r="I73" s="7"/>
      <c r="J73" s="7"/>
      <c r="K73" s="7"/>
      <c r="L73" s="7"/>
      <c r="M73" s="7"/>
      <c r="N73" s="3"/>
    </row>
    <row r="74" spans="1:14" x14ac:dyDescent="0.25">
      <c r="A74" s="7"/>
      <c r="B74" s="7"/>
      <c r="C74" s="7"/>
      <c r="D74" s="7"/>
      <c r="E74" s="7"/>
      <c r="F74" s="7"/>
      <c r="G74" s="7"/>
      <c r="H74" s="7"/>
      <c r="I74" s="7"/>
      <c r="J74" s="7"/>
      <c r="K74" s="7"/>
      <c r="L74" s="7"/>
      <c r="M74" s="7"/>
      <c r="N74" s="3"/>
    </row>
    <row r="75" spans="1:14" x14ac:dyDescent="0.25">
      <c r="A75" s="7"/>
      <c r="B75" s="7"/>
      <c r="C75" s="7"/>
      <c r="D75" s="7"/>
      <c r="E75" s="7"/>
      <c r="F75" s="7"/>
      <c r="G75" s="7"/>
      <c r="H75" s="7"/>
      <c r="I75" s="7"/>
      <c r="J75" s="7"/>
      <c r="K75" s="7"/>
      <c r="L75" s="7"/>
      <c r="M75" s="7"/>
      <c r="N75" s="3"/>
    </row>
    <row r="76" spans="1:14" x14ac:dyDescent="0.25">
      <c r="A76" s="7"/>
      <c r="B76" s="7"/>
      <c r="C76" s="7"/>
      <c r="D76" s="7"/>
      <c r="E76" s="7"/>
      <c r="F76" s="7"/>
      <c r="G76" s="7"/>
      <c r="H76" s="7"/>
      <c r="I76" s="7"/>
      <c r="J76" s="7"/>
      <c r="K76" s="7"/>
      <c r="L76" s="7"/>
      <c r="M76" s="7"/>
      <c r="N76" s="3"/>
    </row>
    <row r="77" spans="1:14" x14ac:dyDescent="0.25">
      <c r="A77" s="7"/>
      <c r="B77" s="7"/>
      <c r="C77" s="7"/>
      <c r="D77" s="7"/>
      <c r="E77" s="7"/>
      <c r="F77" s="7"/>
      <c r="G77" s="7"/>
      <c r="H77" s="7"/>
      <c r="I77" s="7"/>
      <c r="J77" s="7"/>
      <c r="K77" s="7"/>
      <c r="L77" s="7"/>
      <c r="M77" s="7"/>
      <c r="N77" s="3"/>
    </row>
    <row r="78" spans="1:14" x14ac:dyDescent="0.25">
      <c r="A78" s="7"/>
      <c r="B78" s="7"/>
      <c r="C78" s="7"/>
      <c r="D78" s="7"/>
      <c r="E78" s="7"/>
      <c r="F78" s="7"/>
      <c r="G78" s="7"/>
      <c r="H78" s="7"/>
      <c r="I78" s="7"/>
      <c r="J78" s="7"/>
      <c r="K78" s="7"/>
      <c r="L78" s="7"/>
      <c r="M78" s="7"/>
      <c r="N78" s="3"/>
    </row>
    <row r="79" spans="1:14" x14ac:dyDescent="0.25">
      <c r="A79" s="7"/>
      <c r="B79" s="7"/>
      <c r="C79" s="7"/>
      <c r="D79" s="7"/>
      <c r="E79" s="7"/>
      <c r="F79" s="7"/>
      <c r="G79" s="7"/>
      <c r="H79" s="7"/>
      <c r="I79" s="7"/>
      <c r="J79" s="7"/>
      <c r="K79" s="7"/>
      <c r="L79" s="7"/>
      <c r="M79" s="7"/>
      <c r="N79" s="3"/>
    </row>
    <row r="80" spans="1:14" x14ac:dyDescent="0.25">
      <c r="A80" s="7"/>
      <c r="B80" s="7"/>
      <c r="C80" s="7"/>
      <c r="D80" s="7"/>
      <c r="E80" s="7"/>
      <c r="F80" s="7"/>
      <c r="G80" s="7"/>
      <c r="H80" s="7"/>
      <c r="I80" s="7"/>
      <c r="J80" s="7"/>
      <c r="K80" s="7"/>
      <c r="L80" s="7"/>
      <c r="M80" s="7"/>
      <c r="N80" s="3"/>
    </row>
    <row r="81" spans="1:14" x14ac:dyDescent="0.25">
      <c r="A81" s="7"/>
      <c r="B81" s="7"/>
      <c r="C81" s="7"/>
      <c r="D81" s="7"/>
      <c r="E81" s="7"/>
      <c r="F81" s="7"/>
      <c r="G81" s="7"/>
      <c r="H81" s="7"/>
      <c r="I81" s="7"/>
      <c r="J81" s="7"/>
      <c r="K81" s="7"/>
      <c r="L81" s="7"/>
      <c r="M81" s="7"/>
      <c r="N81" s="3"/>
    </row>
    <row r="82" spans="1:14" x14ac:dyDescent="0.25">
      <c r="A82" s="7"/>
      <c r="B82" s="7"/>
      <c r="C82" s="7"/>
      <c r="D82" s="7"/>
      <c r="E82" s="7"/>
      <c r="F82" s="7"/>
      <c r="G82" s="7"/>
      <c r="H82" s="7"/>
      <c r="I82" s="7"/>
      <c r="J82" s="7"/>
      <c r="K82" s="7"/>
      <c r="L82" s="7"/>
      <c r="M82" s="7"/>
      <c r="N82" s="3"/>
    </row>
    <row r="83" spans="1:14" x14ac:dyDescent="0.25">
      <c r="A83" s="7"/>
      <c r="B83" s="7"/>
      <c r="C83" s="7"/>
      <c r="D83" s="7"/>
      <c r="E83" s="7"/>
      <c r="F83" s="7"/>
      <c r="G83" s="7"/>
      <c r="H83" s="7"/>
      <c r="I83" s="7"/>
      <c r="J83" s="7"/>
      <c r="K83" s="7"/>
      <c r="L83" s="7"/>
      <c r="M83" s="7"/>
      <c r="N83" s="3"/>
    </row>
    <row r="84" spans="1:14" x14ac:dyDescent="0.25">
      <c r="A84" s="7"/>
      <c r="B84" s="7"/>
      <c r="C84" s="7"/>
      <c r="D84" s="7"/>
      <c r="E84" s="7"/>
      <c r="F84" s="7"/>
      <c r="G84" s="7"/>
      <c r="H84" s="7"/>
      <c r="I84" s="7"/>
      <c r="J84" s="7"/>
      <c r="K84" s="7"/>
      <c r="L84" s="7"/>
      <c r="M84" s="7"/>
      <c r="N84" s="3"/>
    </row>
    <row r="85" spans="1:14" x14ac:dyDescent="0.25">
      <c r="A85" s="7"/>
      <c r="B85" s="7"/>
      <c r="C85" s="7"/>
      <c r="D85" s="7"/>
      <c r="E85" s="7"/>
      <c r="F85" s="7"/>
      <c r="G85" s="7"/>
      <c r="H85" s="7"/>
      <c r="I85" s="7"/>
      <c r="J85" s="7"/>
      <c r="K85" s="7"/>
      <c r="L85" s="7"/>
      <c r="M85" s="7"/>
      <c r="N85" s="3"/>
    </row>
    <row r="86" spans="1:14" x14ac:dyDescent="0.25">
      <c r="A86" s="7"/>
      <c r="B86" s="7"/>
      <c r="C86" s="7"/>
      <c r="D86" s="7"/>
      <c r="E86" s="7"/>
      <c r="F86" s="7"/>
      <c r="G86" s="7"/>
      <c r="H86" s="7"/>
      <c r="I86" s="7"/>
      <c r="J86" s="7"/>
      <c r="K86" s="7"/>
      <c r="L86" s="7"/>
      <c r="M86" s="7"/>
      <c r="N86" s="3"/>
    </row>
    <row r="87" spans="1:14" x14ac:dyDescent="0.25">
      <c r="A87" s="7"/>
      <c r="B87" s="7"/>
      <c r="C87" s="7"/>
      <c r="D87" s="7"/>
      <c r="E87" s="7"/>
      <c r="F87" s="7"/>
      <c r="G87" s="7"/>
      <c r="H87" s="7"/>
      <c r="I87" s="7"/>
      <c r="J87" s="7"/>
      <c r="K87" s="7"/>
      <c r="L87" s="7"/>
      <c r="M87" s="7"/>
      <c r="N87" s="3"/>
    </row>
    <row r="88" spans="1:14" x14ac:dyDescent="0.25">
      <c r="A88" s="7"/>
      <c r="B88" s="7"/>
      <c r="C88" s="7"/>
      <c r="D88" s="7"/>
      <c r="E88" s="7"/>
      <c r="F88" s="7"/>
      <c r="G88" s="7"/>
      <c r="H88" s="7"/>
      <c r="I88" s="7"/>
      <c r="J88" s="7"/>
      <c r="K88" s="7"/>
      <c r="L88" s="7"/>
      <c r="M88" s="7"/>
      <c r="N88" s="3"/>
    </row>
    <row r="89" spans="1:14" x14ac:dyDescent="0.25">
      <c r="A89" s="7"/>
      <c r="B89" s="7"/>
      <c r="C89" s="7"/>
      <c r="D89" s="7"/>
      <c r="E89" s="7"/>
      <c r="F89" s="7"/>
      <c r="G89" s="7"/>
      <c r="H89" s="7"/>
      <c r="I89" s="7"/>
      <c r="J89" s="7"/>
      <c r="K89" s="7"/>
      <c r="L89" s="7"/>
      <c r="M89" s="7"/>
      <c r="N89" s="3"/>
    </row>
    <row r="90" spans="1:14" x14ac:dyDescent="0.25">
      <c r="A90" s="7"/>
      <c r="B90" s="7"/>
      <c r="C90" s="7"/>
      <c r="D90" s="7"/>
      <c r="E90" s="7"/>
      <c r="F90" s="7"/>
      <c r="G90" s="7"/>
      <c r="H90" s="7"/>
      <c r="I90" s="7"/>
      <c r="J90" s="7"/>
      <c r="K90" s="7"/>
      <c r="L90" s="7"/>
      <c r="M90" s="7"/>
      <c r="N90" s="3"/>
    </row>
    <row r="91" spans="1:14" x14ac:dyDescent="0.25">
      <c r="A91" s="7"/>
      <c r="B91" s="7"/>
      <c r="C91" s="7"/>
      <c r="D91" s="7"/>
      <c r="E91" s="7"/>
      <c r="F91" s="7"/>
      <c r="G91" s="7"/>
      <c r="H91" s="7"/>
      <c r="I91" s="7"/>
      <c r="J91" s="7"/>
      <c r="K91" s="7"/>
      <c r="L91" s="7"/>
      <c r="M91" s="7"/>
      <c r="N91" s="3"/>
    </row>
    <row r="92" spans="1:14" x14ac:dyDescent="0.25">
      <c r="A92" s="7"/>
      <c r="B92" s="7"/>
      <c r="C92" s="7"/>
      <c r="D92" s="7"/>
      <c r="E92" s="7"/>
      <c r="F92" s="7"/>
      <c r="G92" s="7"/>
      <c r="H92" s="7"/>
      <c r="I92" s="7"/>
      <c r="J92" s="7"/>
      <c r="K92" s="7"/>
      <c r="L92" s="7"/>
      <c r="M92" s="7"/>
      <c r="N92" s="3"/>
    </row>
    <row r="93" spans="1:14" x14ac:dyDescent="0.25">
      <c r="A93" s="7"/>
      <c r="B93" s="7"/>
      <c r="C93" s="7"/>
      <c r="D93" s="7"/>
      <c r="E93" s="7"/>
      <c r="F93" s="7"/>
      <c r="G93" s="7"/>
      <c r="H93" s="7"/>
      <c r="I93" s="7"/>
      <c r="J93" s="7"/>
      <c r="K93" s="7"/>
      <c r="L93" s="7"/>
      <c r="M93" s="7"/>
      <c r="N93" s="3"/>
    </row>
    <row r="94" spans="1:14" x14ac:dyDescent="0.25">
      <c r="A94" s="7"/>
      <c r="B94" s="7"/>
      <c r="C94" s="7"/>
      <c r="D94" s="7"/>
      <c r="E94" s="7"/>
      <c r="F94" s="7"/>
      <c r="G94" s="7"/>
      <c r="H94" s="7"/>
      <c r="I94" s="7"/>
      <c r="J94" s="7"/>
      <c r="K94" s="7"/>
      <c r="L94" s="7"/>
      <c r="M94" s="7"/>
      <c r="N94" s="3"/>
    </row>
    <row r="95" spans="1:14" x14ac:dyDescent="0.25">
      <c r="A95" s="7"/>
      <c r="B95" s="7"/>
      <c r="C95" s="7"/>
      <c r="D95" s="7"/>
      <c r="E95" s="7"/>
      <c r="F95" s="7"/>
      <c r="G95" s="7"/>
      <c r="H95" s="7"/>
      <c r="I95" s="7"/>
      <c r="J95" s="7"/>
      <c r="K95" s="7"/>
      <c r="L95" s="7"/>
      <c r="M95" s="7"/>
      <c r="N95" s="3"/>
    </row>
    <row r="96" spans="1:14" x14ac:dyDescent="0.25">
      <c r="A96" s="7"/>
      <c r="B96" s="7"/>
      <c r="C96" s="7"/>
      <c r="D96" s="7"/>
      <c r="E96" s="7"/>
      <c r="F96" s="7"/>
      <c r="G96" s="7"/>
      <c r="H96" s="7"/>
      <c r="I96" s="7"/>
      <c r="J96" s="7"/>
      <c r="K96" s="7"/>
      <c r="L96" s="7"/>
      <c r="M96" s="7"/>
      <c r="N96" s="3"/>
    </row>
    <row r="97" spans="1:14" x14ac:dyDescent="0.25">
      <c r="A97" s="7"/>
      <c r="B97" s="7"/>
      <c r="C97" s="7"/>
      <c r="D97" s="7"/>
      <c r="E97" s="7"/>
      <c r="F97" s="7"/>
      <c r="G97" s="7"/>
      <c r="H97" s="7"/>
      <c r="I97" s="7"/>
      <c r="J97" s="7"/>
      <c r="K97" s="7"/>
      <c r="L97" s="7"/>
      <c r="M97" s="7"/>
      <c r="N97" s="3"/>
    </row>
    <row r="98" spans="1:14" x14ac:dyDescent="0.25">
      <c r="A98" s="7"/>
      <c r="B98" s="7"/>
      <c r="C98" s="7"/>
      <c r="D98" s="7"/>
      <c r="E98" s="7"/>
      <c r="F98" s="7"/>
      <c r="G98" s="7"/>
      <c r="H98" s="7"/>
      <c r="I98" s="7"/>
      <c r="J98" s="7"/>
      <c r="K98" s="7"/>
      <c r="L98" s="7"/>
      <c r="M98" s="7"/>
      <c r="N98" s="3"/>
    </row>
    <row r="99" spans="1:14" x14ac:dyDescent="0.25">
      <c r="A99" s="7"/>
      <c r="B99" s="7"/>
      <c r="C99" s="7"/>
      <c r="D99" s="7"/>
      <c r="E99" s="7"/>
      <c r="F99" s="7"/>
      <c r="G99" s="7"/>
      <c r="H99" s="7"/>
      <c r="I99" s="7"/>
      <c r="J99" s="7"/>
      <c r="K99" s="7"/>
      <c r="L99" s="7"/>
      <c r="M99" s="7"/>
      <c r="N99" s="3"/>
    </row>
    <row r="100" spans="1:14" x14ac:dyDescent="0.25">
      <c r="A100" s="7"/>
      <c r="B100" s="7"/>
      <c r="C100" s="7"/>
      <c r="D100" s="7"/>
      <c r="E100" s="7"/>
      <c r="F100" s="7"/>
      <c r="G100" s="7"/>
      <c r="H100" s="7"/>
      <c r="I100" s="7"/>
      <c r="J100" s="7"/>
      <c r="K100" s="7"/>
      <c r="L100" s="7"/>
      <c r="M100" s="7"/>
      <c r="N100" s="3"/>
    </row>
    <row r="101" spans="1:14" x14ac:dyDescent="0.25">
      <c r="A101" s="7"/>
      <c r="B101" s="7"/>
      <c r="C101" s="7"/>
      <c r="D101" s="7"/>
      <c r="E101" s="7"/>
      <c r="F101" s="7"/>
      <c r="G101" s="7"/>
      <c r="H101" s="7"/>
      <c r="I101" s="7"/>
      <c r="J101" s="7"/>
      <c r="K101" s="7"/>
      <c r="L101" s="7"/>
      <c r="M101" s="7"/>
      <c r="N101" s="3"/>
    </row>
    <row r="102" spans="1:14" x14ac:dyDescent="0.25">
      <c r="A102" s="7"/>
      <c r="B102" s="7"/>
      <c r="C102" s="7"/>
      <c r="D102" s="7"/>
      <c r="E102" s="7"/>
      <c r="F102" s="7"/>
      <c r="G102" s="7"/>
      <c r="H102" s="7"/>
      <c r="I102" s="7"/>
      <c r="J102" s="7"/>
      <c r="K102" s="7"/>
      <c r="L102" s="7"/>
      <c r="M102" s="7"/>
      <c r="N102" s="3"/>
    </row>
    <row r="103" spans="1:14" x14ac:dyDescent="0.25">
      <c r="A103" s="7"/>
      <c r="B103" s="7"/>
      <c r="C103" s="7"/>
      <c r="D103" s="7"/>
      <c r="E103" s="7"/>
      <c r="F103" s="7"/>
      <c r="G103" s="7"/>
      <c r="H103" s="7"/>
      <c r="I103" s="7"/>
      <c r="J103" s="7"/>
      <c r="K103" s="7"/>
      <c r="L103" s="7"/>
      <c r="M103" s="7"/>
      <c r="N103" s="3"/>
    </row>
    <row r="104" spans="1:14" x14ac:dyDescent="0.25">
      <c r="A104" s="7"/>
      <c r="B104" s="7"/>
      <c r="C104" s="7"/>
      <c r="D104" s="7"/>
      <c r="E104" s="7"/>
      <c r="F104" s="7"/>
      <c r="G104" s="7"/>
      <c r="H104" s="7"/>
      <c r="I104" s="7"/>
      <c r="J104" s="7"/>
      <c r="K104" s="7"/>
      <c r="L104" s="7"/>
      <c r="M104" s="7"/>
      <c r="N104" s="3"/>
    </row>
    <row r="105" spans="1:14" x14ac:dyDescent="0.25">
      <c r="A105" s="8"/>
      <c r="B105" s="8"/>
      <c r="C105" s="8"/>
      <c r="D105" s="8"/>
      <c r="E105" s="8"/>
      <c r="F105" s="8"/>
      <c r="G105" s="8"/>
      <c r="H105" s="8"/>
      <c r="I105" s="8"/>
      <c r="J105" s="8"/>
      <c r="K105" s="8"/>
      <c r="L105" s="8"/>
      <c r="M105" s="8"/>
      <c r="N105" s="9"/>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sheetData>
  <mergeCells count="4">
    <mergeCell ref="A1:C3"/>
    <mergeCell ref="D1:N3"/>
    <mergeCell ref="A27:L27"/>
    <mergeCell ref="A60:N60"/>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ACD6-3264-4505-9608-149B2079D0E7}">
  <dimension ref="A1:M27"/>
  <sheetViews>
    <sheetView workbookViewId="0">
      <selection activeCell="B2" sqref="B2"/>
    </sheetView>
  </sheetViews>
  <sheetFormatPr baseColWidth="10" defaultColWidth="11.42578125" defaultRowHeight="15" x14ac:dyDescent="0.25"/>
  <cols>
    <col min="1" max="1" width="70.42578125" style="146" customWidth="1"/>
    <col min="2" max="2" width="51.42578125" style="146" customWidth="1"/>
    <col min="3" max="3" width="48" style="146" customWidth="1"/>
    <col min="4" max="4" width="38.42578125" style="146" customWidth="1"/>
    <col min="5" max="5" width="40.140625" style="146" customWidth="1"/>
    <col min="6" max="6" width="44" style="146" customWidth="1"/>
    <col min="7" max="7" width="48.7109375" style="146" customWidth="1"/>
    <col min="8" max="10" width="18.85546875" style="146" customWidth="1"/>
    <col min="11" max="11" width="20.28515625" style="146" bestFit="1" customWidth="1"/>
    <col min="12" max="12" width="17.42578125" style="146" bestFit="1" customWidth="1"/>
    <col min="13" max="13" width="18.140625" style="146" bestFit="1" customWidth="1"/>
    <col min="14" max="16384" width="11.42578125" style="146"/>
  </cols>
  <sheetData>
    <row r="1" spans="1:13" ht="30" x14ac:dyDescent="0.4">
      <c r="A1" s="145" t="s">
        <v>490</v>
      </c>
      <c r="B1" s="786"/>
      <c r="C1" s="786"/>
      <c r="D1" s="786"/>
      <c r="E1" s="786"/>
      <c r="F1" s="786"/>
      <c r="G1" s="431"/>
      <c r="H1" s="432"/>
      <c r="I1" s="432"/>
      <c r="J1" s="432"/>
    </row>
    <row r="2" spans="1:13" s="433" customFormat="1" ht="31.5" x14ac:dyDescent="0.25">
      <c r="A2" s="178" t="s">
        <v>491</v>
      </c>
      <c r="B2" s="178" t="s">
        <v>29</v>
      </c>
      <c r="C2" s="178" t="s">
        <v>1101</v>
      </c>
      <c r="D2" s="178" t="s">
        <v>1102</v>
      </c>
      <c r="E2" s="178" t="s">
        <v>1103</v>
      </c>
      <c r="F2" s="178" t="s">
        <v>492</v>
      </c>
      <c r="G2" s="178" t="s">
        <v>1104</v>
      </c>
      <c r="H2" s="178" t="s">
        <v>1105</v>
      </c>
      <c r="I2" s="178" t="s">
        <v>1106</v>
      </c>
      <c r="J2" s="178" t="s">
        <v>1107</v>
      </c>
      <c r="K2" s="178" t="s">
        <v>1108</v>
      </c>
      <c r="L2" s="178" t="s">
        <v>1109</v>
      </c>
      <c r="M2" s="178" t="s">
        <v>1110</v>
      </c>
    </row>
    <row r="3" spans="1:13" s="436" customFormat="1" ht="47.25" x14ac:dyDescent="0.25">
      <c r="A3" s="787" t="s">
        <v>1525</v>
      </c>
      <c r="B3" s="437" t="s">
        <v>1526</v>
      </c>
      <c r="C3" s="437" t="s">
        <v>1527</v>
      </c>
      <c r="D3" s="147" t="s">
        <v>2</v>
      </c>
      <c r="E3" s="526" t="s">
        <v>1114</v>
      </c>
      <c r="F3" s="437" t="s">
        <v>1528</v>
      </c>
      <c r="G3" s="437" t="s">
        <v>1116</v>
      </c>
      <c r="H3" s="435">
        <v>44403</v>
      </c>
      <c r="I3" s="435">
        <v>44414</v>
      </c>
      <c r="J3" s="131"/>
      <c r="K3" s="131"/>
      <c r="L3" s="131"/>
      <c r="M3" s="131"/>
    </row>
    <row r="4" spans="1:13" s="436" customFormat="1" ht="47.25" x14ac:dyDescent="0.25">
      <c r="A4" s="787"/>
      <c r="B4" s="437" t="s">
        <v>1529</v>
      </c>
      <c r="C4" s="437" t="s">
        <v>1530</v>
      </c>
      <c r="D4" s="147" t="s">
        <v>2</v>
      </c>
      <c r="E4" s="526" t="s">
        <v>1114</v>
      </c>
      <c r="F4" s="437" t="s">
        <v>1531</v>
      </c>
      <c r="G4" s="437" t="s">
        <v>1116</v>
      </c>
      <c r="H4" s="435">
        <v>44410</v>
      </c>
      <c r="I4" s="435">
        <v>44414</v>
      </c>
      <c r="J4" s="131"/>
      <c r="K4" s="131"/>
      <c r="L4" s="131"/>
      <c r="M4" s="131"/>
    </row>
    <row r="5" spans="1:13" s="436" customFormat="1" ht="63" x14ac:dyDescent="0.25">
      <c r="A5" s="787"/>
      <c r="B5" s="437" t="s">
        <v>1532</v>
      </c>
      <c r="C5" s="437" t="s">
        <v>1533</v>
      </c>
      <c r="D5" s="147" t="s">
        <v>2</v>
      </c>
      <c r="E5" s="526" t="s">
        <v>1114</v>
      </c>
      <c r="F5" s="437" t="s">
        <v>1534</v>
      </c>
      <c r="G5" s="437" t="s">
        <v>1116</v>
      </c>
      <c r="H5" s="435">
        <v>44417</v>
      </c>
      <c r="I5" s="435">
        <v>44435</v>
      </c>
      <c r="J5" s="131"/>
      <c r="K5" s="131"/>
      <c r="L5" s="131"/>
      <c r="M5" s="131"/>
    </row>
    <row r="6" spans="1:13" s="436" customFormat="1" ht="63" x14ac:dyDescent="0.25">
      <c r="A6" s="787"/>
      <c r="B6" s="437" t="s">
        <v>1535</v>
      </c>
      <c r="C6" s="437" t="s">
        <v>1536</v>
      </c>
      <c r="D6" s="147" t="s">
        <v>2</v>
      </c>
      <c r="E6" s="526" t="s">
        <v>1122</v>
      </c>
      <c r="F6" s="437" t="s">
        <v>1534</v>
      </c>
      <c r="G6" s="437" t="s">
        <v>1116</v>
      </c>
      <c r="H6" s="435">
        <v>44438</v>
      </c>
      <c r="I6" s="435">
        <v>44449</v>
      </c>
      <c r="J6" s="131"/>
      <c r="K6" s="131"/>
      <c r="L6" s="131"/>
      <c r="M6" s="131"/>
    </row>
    <row r="7" spans="1:13" s="436" customFormat="1" ht="47.25" x14ac:dyDescent="0.25">
      <c r="A7" s="787"/>
      <c r="B7" s="437" t="s">
        <v>1537</v>
      </c>
      <c r="C7" s="437" t="s">
        <v>1124</v>
      </c>
      <c r="D7" s="147" t="s">
        <v>2</v>
      </c>
      <c r="E7" s="526" t="s">
        <v>1114</v>
      </c>
      <c r="F7" s="437" t="s">
        <v>1125</v>
      </c>
      <c r="G7" s="437" t="s">
        <v>1116</v>
      </c>
      <c r="H7" s="435">
        <v>44452</v>
      </c>
      <c r="I7" s="435">
        <v>44456</v>
      </c>
      <c r="J7" s="131"/>
      <c r="K7" s="131"/>
      <c r="L7" s="131"/>
      <c r="M7" s="131"/>
    </row>
    <row r="8" spans="1:13" s="436" customFormat="1" ht="47.25" x14ac:dyDescent="0.25">
      <c r="A8" s="787"/>
      <c r="B8" s="437" t="s">
        <v>1538</v>
      </c>
      <c r="C8" s="437" t="s">
        <v>1124</v>
      </c>
      <c r="D8" s="147" t="s">
        <v>2</v>
      </c>
      <c r="E8" s="526" t="s">
        <v>1114</v>
      </c>
      <c r="F8" s="437" t="s">
        <v>1125</v>
      </c>
      <c r="G8" s="437" t="s">
        <v>1116</v>
      </c>
      <c r="H8" s="435">
        <v>44459</v>
      </c>
      <c r="I8" s="435">
        <v>44463</v>
      </c>
      <c r="J8" s="131"/>
      <c r="K8" s="131"/>
      <c r="L8" s="131"/>
      <c r="M8" s="131"/>
    </row>
    <row r="9" spans="1:13" s="436" customFormat="1" ht="47.25" x14ac:dyDescent="0.25">
      <c r="A9" s="787"/>
      <c r="B9" s="437" t="s">
        <v>1539</v>
      </c>
      <c r="C9" s="437" t="s">
        <v>1124</v>
      </c>
      <c r="D9" s="147" t="s">
        <v>2</v>
      </c>
      <c r="E9" s="526" t="s">
        <v>1114</v>
      </c>
      <c r="F9" s="437" t="s">
        <v>1125</v>
      </c>
      <c r="G9" s="437" t="s">
        <v>1116</v>
      </c>
      <c r="H9" s="435">
        <v>44466</v>
      </c>
      <c r="I9" s="435">
        <v>44470</v>
      </c>
      <c r="J9" s="131"/>
      <c r="K9" s="131"/>
      <c r="L9" s="131"/>
      <c r="M9" s="131"/>
    </row>
    <row r="10" spans="1:13" s="436" customFormat="1" ht="47.25" x14ac:dyDescent="0.25">
      <c r="A10" s="787"/>
      <c r="B10" s="437" t="s">
        <v>1540</v>
      </c>
      <c r="C10" s="437" t="s">
        <v>1124</v>
      </c>
      <c r="D10" s="147" t="s">
        <v>2</v>
      </c>
      <c r="E10" s="526" t="s">
        <v>1114</v>
      </c>
      <c r="F10" s="437" t="s">
        <v>1125</v>
      </c>
      <c r="G10" s="437" t="s">
        <v>1116</v>
      </c>
      <c r="H10" s="435">
        <v>44473</v>
      </c>
      <c r="I10" s="435">
        <v>44477</v>
      </c>
      <c r="J10" s="131"/>
      <c r="K10" s="131"/>
      <c r="L10" s="131"/>
      <c r="M10" s="131"/>
    </row>
    <row r="11" spans="1:13" s="436" customFormat="1" ht="47.25" x14ac:dyDescent="0.25">
      <c r="A11" s="787"/>
      <c r="B11" s="437" t="s">
        <v>1541</v>
      </c>
      <c r="C11" s="437" t="s">
        <v>1124</v>
      </c>
      <c r="D11" s="147" t="s">
        <v>2</v>
      </c>
      <c r="E11" s="526" t="s">
        <v>1114</v>
      </c>
      <c r="F11" s="437" t="s">
        <v>1125</v>
      </c>
      <c r="G11" s="437" t="s">
        <v>1116</v>
      </c>
      <c r="H11" s="435">
        <v>44480</v>
      </c>
      <c r="I11" s="435">
        <v>44484</v>
      </c>
      <c r="J11" s="131"/>
      <c r="K11" s="131"/>
      <c r="L11" s="131"/>
      <c r="M11" s="131"/>
    </row>
    <row r="12" spans="1:13" s="436" customFormat="1" ht="47.25" x14ac:dyDescent="0.25">
      <c r="A12" s="787"/>
      <c r="B12" s="788" t="s">
        <v>1542</v>
      </c>
      <c r="C12" s="437" t="s">
        <v>1543</v>
      </c>
      <c r="D12" s="147" t="s">
        <v>1131</v>
      </c>
      <c r="E12" s="147" t="s">
        <v>171</v>
      </c>
      <c r="F12" s="437" t="s">
        <v>1132</v>
      </c>
      <c r="G12" s="437" t="s">
        <v>1116</v>
      </c>
      <c r="H12" s="435">
        <v>44488</v>
      </c>
      <c r="I12" s="435">
        <v>44491</v>
      </c>
      <c r="J12" s="131"/>
      <c r="K12" s="131"/>
      <c r="L12" s="131"/>
      <c r="M12" s="131"/>
    </row>
    <row r="13" spans="1:13" s="436" customFormat="1" ht="47.25" x14ac:dyDescent="0.25">
      <c r="A13" s="787"/>
      <c r="B13" s="788"/>
      <c r="C13" s="437" t="s">
        <v>1133</v>
      </c>
      <c r="D13" s="147" t="s">
        <v>1131</v>
      </c>
      <c r="E13" s="147" t="s">
        <v>1134</v>
      </c>
      <c r="F13" s="437" t="s">
        <v>1132</v>
      </c>
      <c r="G13" s="437" t="s">
        <v>1116</v>
      </c>
      <c r="H13" s="435">
        <v>44488</v>
      </c>
      <c r="I13" s="435">
        <v>44491</v>
      </c>
      <c r="J13" s="131"/>
      <c r="K13" s="131"/>
      <c r="L13" s="131"/>
      <c r="M13" s="131"/>
    </row>
    <row r="14" spans="1:13" s="436" customFormat="1" ht="47.25" x14ac:dyDescent="0.25">
      <c r="A14" s="787"/>
      <c r="B14" s="788"/>
      <c r="C14" s="437" t="s">
        <v>1135</v>
      </c>
      <c r="D14" s="147" t="s">
        <v>1131</v>
      </c>
      <c r="E14" s="147" t="s">
        <v>603</v>
      </c>
      <c r="F14" s="437" t="s">
        <v>1132</v>
      </c>
      <c r="G14" s="437" t="s">
        <v>1116</v>
      </c>
      <c r="H14" s="435">
        <v>44488</v>
      </c>
      <c r="I14" s="435">
        <v>44491</v>
      </c>
      <c r="J14" s="131"/>
      <c r="K14" s="131"/>
      <c r="L14" s="131"/>
      <c r="M14" s="131"/>
    </row>
    <row r="15" spans="1:13" s="436" customFormat="1" ht="47.25" x14ac:dyDescent="0.25">
      <c r="A15" s="787"/>
      <c r="B15" s="788"/>
      <c r="C15" s="437" t="s">
        <v>1136</v>
      </c>
      <c r="D15" s="147" t="s">
        <v>1131</v>
      </c>
      <c r="E15" s="147" t="s">
        <v>1137</v>
      </c>
      <c r="F15" s="437" t="s">
        <v>1132</v>
      </c>
      <c r="G15" s="437" t="s">
        <v>1116</v>
      </c>
      <c r="H15" s="435">
        <v>44488</v>
      </c>
      <c r="I15" s="435">
        <v>44491</v>
      </c>
      <c r="J15" s="131"/>
      <c r="K15" s="131"/>
      <c r="L15" s="131"/>
      <c r="M15" s="131"/>
    </row>
    <row r="16" spans="1:13" s="436" customFormat="1" ht="47.25" x14ac:dyDescent="0.25">
      <c r="A16" s="787"/>
      <c r="B16" s="788"/>
      <c r="C16" s="437" t="s">
        <v>1138</v>
      </c>
      <c r="D16" s="147" t="s">
        <v>1131</v>
      </c>
      <c r="E16" s="147" t="s">
        <v>1139</v>
      </c>
      <c r="F16" s="437" t="s">
        <v>1132</v>
      </c>
      <c r="G16" s="437" t="s">
        <v>1116</v>
      </c>
      <c r="H16" s="435">
        <v>44488</v>
      </c>
      <c r="I16" s="435">
        <v>44491</v>
      </c>
      <c r="J16" s="131"/>
      <c r="K16" s="131"/>
      <c r="L16" s="131"/>
      <c r="M16" s="131"/>
    </row>
    <row r="17" spans="1:13" s="436" customFormat="1" ht="47.25" x14ac:dyDescent="0.25">
      <c r="A17" s="787"/>
      <c r="B17" s="788"/>
      <c r="C17" s="437" t="s">
        <v>1140</v>
      </c>
      <c r="D17" s="438" t="s">
        <v>1140</v>
      </c>
      <c r="E17" s="147" t="s">
        <v>1141</v>
      </c>
      <c r="F17" s="437" t="s">
        <v>1132</v>
      </c>
      <c r="G17" s="437" t="s">
        <v>1116</v>
      </c>
      <c r="H17" s="435">
        <v>44488</v>
      </c>
      <c r="I17" s="435">
        <v>44491</v>
      </c>
      <c r="J17" s="131"/>
      <c r="K17" s="131"/>
      <c r="L17" s="131"/>
      <c r="M17" s="131"/>
    </row>
    <row r="18" spans="1:13" s="436" customFormat="1" ht="47.25" x14ac:dyDescent="0.25">
      <c r="A18" s="787"/>
      <c r="B18" s="788"/>
      <c r="C18" s="437" t="s">
        <v>0</v>
      </c>
      <c r="D18" s="438" t="s">
        <v>0</v>
      </c>
      <c r="E18" s="147" t="s">
        <v>1142</v>
      </c>
      <c r="F18" s="437" t="s">
        <v>1132</v>
      </c>
      <c r="G18" s="437" t="s">
        <v>1116</v>
      </c>
      <c r="H18" s="435">
        <v>44488</v>
      </c>
      <c r="I18" s="435">
        <v>44491</v>
      </c>
      <c r="J18" s="131"/>
      <c r="K18" s="131"/>
      <c r="L18" s="131"/>
      <c r="M18" s="131"/>
    </row>
    <row r="19" spans="1:13" s="436" customFormat="1" ht="47.25" x14ac:dyDescent="0.25">
      <c r="A19" s="787"/>
      <c r="B19" s="788"/>
      <c r="C19" s="437" t="s">
        <v>3</v>
      </c>
      <c r="D19" s="438" t="s">
        <v>3</v>
      </c>
      <c r="E19" s="147" t="s">
        <v>179</v>
      </c>
      <c r="F19" s="437" t="s">
        <v>1132</v>
      </c>
      <c r="G19" s="437" t="s">
        <v>1116</v>
      </c>
      <c r="H19" s="435">
        <v>44488</v>
      </c>
      <c r="I19" s="435">
        <v>44491</v>
      </c>
      <c r="J19" s="131"/>
      <c r="K19" s="131"/>
      <c r="L19" s="131"/>
      <c r="M19" s="131"/>
    </row>
    <row r="20" spans="1:13" s="436" customFormat="1" ht="47.25" x14ac:dyDescent="0.25">
      <c r="A20" s="787"/>
      <c r="B20" s="788"/>
      <c r="C20" s="437" t="s">
        <v>2</v>
      </c>
      <c r="D20" s="438" t="s">
        <v>2</v>
      </c>
      <c r="E20" s="147" t="s">
        <v>1122</v>
      </c>
      <c r="F20" s="437" t="s">
        <v>1132</v>
      </c>
      <c r="G20" s="437" t="s">
        <v>1116</v>
      </c>
      <c r="H20" s="435">
        <v>44488</v>
      </c>
      <c r="I20" s="435">
        <v>44491</v>
      </c>
      <c r="J20" s="131"/>
      <c r="K20" s="131"/>
      <c r="L20" s="131"/>
      <c r="M20" s="131"/>
    </row>
    <row r="21" spans="1:13" s="436" customFormat="1" ht="63" x14ac:dyDescent="0.25">
      <c r="A21" s="787"/>
      <c r="B21" s="437" t="s">
        <v>1544</v>
      </c>
      <c r="C21" s="437" t="s">
        <v>1545</v>
      </c>
      <c r="D21" s="438" t="s">
        <v>1131</v>
      </c>
      <c r="E21" s="438" t="s">
        <v>1131</v>
      </c>
      <c r="F21" s="437" t="s">
        <v>1546</v>
      </c>
      <c r="G21" s="437" t="s">
        <v>1116</v>
      </c>
      <c r="H21" s="435">
        <v>44494</v>
      </c>
      <c r="I21" s="435">
        <v>44526</v>
      </c>
      <c r="J21" s="131"/>
      <c r="K21" s="131"/>
      <c r="L21" s="131"/>
      <c r="M21" s="131"/>
    </row>
    <row r="22" spans="1:13" s="436" customFormat="1" ht="63" x14ac:dyDescent="0.25">
      <c r="A22" s="787"/>
      <c r="B22" s="437" t="s">
        <v>1547</v>
      </c>
      <c r="C22" s="437" t="s">
        <v>1545</v>
      </c>
      <c r="D22" s="147" t="s">
        <v>493</v>
      </c>
      <c r="E22" s="147" t="s">
        <v>493</v>
      </c>
      <c r="F22" s="437" t="s">
        <v>1546</v>
      </c>
      <c r="G22" s="437" t="s">
        <v>1116</v>
      </c>
      <c r="H22" s="435">
        <v>44494</v>
      </c>
      <c r="I22" s="435">
        <v>44526</v>
      </c>
      <c r="J22" s="131"/>
      <c r="K22" s="131"/>
      <c r="L22" s="131"/>
      <c r="M22" s="131"/>
    </row>
    <row r="23" spans="1:13" s="436" customFormat="1" ht="63" x14ac:dyDescent="0.25">
      <c r="A23" s="787"/>
      <c r="B23" s="437" t="s">
        <v>1548</v>
      </c>
      <c r="C23" s="437" t="s">
        <v>1545</v>
      </c>
      <c r="D23" s="147" t="s">
        <v>0</v>
      </c>
      <c r="E23" s="147" t="s">
        <v>0</v>
      </c>
      <c r="F23" s="437" t="s">
        <v>1546</v>
      </c>
      <c r="G23" s="437" t="s">
        <v>1116</v>
      </c>
      <c r="H23" s="435">
        <v>44494</v>
      </c>
      <c r="I23" s="435">
        <v>44526</v>
      </c>
      <c r="J23" s="131"/>
      <c r="K23" s="131"/>
      <c r="L23" s="131"/>
      <c r="M23" s="131"/>
    </row>
    <row r="24" spans="1:13" s="436" customFormat="1" ht="63" x14ac:dyDescent="0.25">
      <c r="A24" s="787"/>
      <c r="B24" s="437" t="s">
        <v>1549</v>
      </c>
      <c r="C24" s="437" t="s">
        <v>1545</v>
      </c>
      <c r="D24" s="147" t="s">
        <v>3</v>
      </c>
      <c r="E24" s="147" t="s">
        <v>3</v>
      </c>
      <c r="F24" s="437" t="s">
        <v>1546</v>
      </c>
      <c r="G24" s="437" t="s">
        <v>1116</v>
      </c>
      <c r="H24" s="435">
        <v>44494</v>
      </c>
      <c r="I24" s="435">
        <v>44526</v>
      </c>
      <c r="J24" s="131"/>
      <c r="K24" s="131"/>
      <c r="L24" s="131"/>
      <c r="M24" s="131"/>
    </row>
    <row r="25" spans="1:13" s="436" customFormat="1" ht="63" x14ac:dyDescent="0.25">
      <c r="A25" s="787"/>
      <c r="B25" s="437" t="s">
        <v>1550</v>
      </c>
      <c r="C25" s="437" t="s">
        <v>1545</v>
      </c>
      <c r="D25" s="147" t="s">
        <v>2</v>
      </c>
      <c r="E25" s="147" t="s">
        <v>2</v>
      </c>
      <c r="F25" s="437" t="s">
        <v>1546</v>
      </c>
      <c r="G25" s="437" t="s">
        <v>1116</v>
      </c>
      <c r="H25" s="435">
        <v>44494</v>
      </c>
      <c r="I25" s="435">
        <v>44526</v>
      </c>
      <c r="J25" s="131"/>
      <c r="K25" s="131"/>
      <c r="L25" s="131"/>
      <c r="M25" s="131"/>
    </row>
    <row r="26" spans="1:13" s="436" customFormat="1" ht="47.25" x14ac:dyDescent="0.25">
      <c r="A26" s="787"/>
      <c r="B26" s="437" t="s">
        <v>1551</v>
      </c>
      <c r="C26" s="437" t="s">
        <v>1552</v>
      </c>
      <c r="D26" s="147" t="s">
        <v>2</v>
      </c>
      <c r="E26" s="526" t="s">
        <v>1114</v>
      </c>
      <c r="F26" s="437" t="s">
        <v>1546</v>
      </c>
      <c r="G26" s="437" t="s">
        <v>1116</v>
      </c>
      <c r="H26" s="435" t="s">
        <v>1553</v>
      </c>
      <c r="I26" s="435" t="s">
        <v>1553</v>
      </c>
      <c r="J26" s="131"/>
      <c r="K26" s="131"/>
      <c r="L26" s="131"/>
      <c r="M26" s="131"/>
    </row>
    <row r="27" spans="1:13" s="436" customFormat="1" ht="47.25" x14ac:dyDescent="0.25">
      <c r="A27" s="787"/>
      <c r="B27" s="437" t="s">
        <v>1554</v>
      </c>
      <c r="C27" s="437" t="s">
        <v>1154</v>
      </c>
      <c r="D27" s="147" t="s">
        <v>2</v>
      </c>
      <c r="E27" s="526" t="s">
        <v>1114</v>
      </c>
      <c r="F27" s="437" t="s">
        <v>1546</v>
      </c>
      <c r="G27" s="437" t="s">
        <v>1116</v>
      </c>
      <c r="H27" s="435" t="s">
        <v>1555</v>
      </c>
      <c r="I27" s="435" t="s">
        <v>1555</v>
      </c>
      <c r="J27" s="131"/>
      <c r="K27" s="131"/>
      <c r="L27" s="131"/>
      <c r="M27" s="131"/>
    </row>
  </sheetData>
  <mergeCells count="3">
    <mergeCell ref="B1:F1"/>
    <mergeCell ref="A3:A27"/>
    <mergeCell ref="B12:B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C3A08-F673-43E1-B0F2-8A51FB654306}">
  <dimension ref="A1:M30"/>
  <sheetViews>
    <sheetView workbookViewId="0">
      <selection activeCell="A3" sqref="A3:A30"/>
    </sheetView>
  </sheetViews>
  <sheetFormatPr baseColWidth="10" defaultColWidth="11.42578125" defaultRowHeight="15" x14ac:dyDescent="0.25"/>
  <cols>
    <col min="1" max="1" width="70.42578125" style="146" customWidth="1"/>
    <col min="2" max="2" width="51.42578125" style="146" customWidth="1"/>
    <col min="3" max="3" width="48" style="146" customWidth="1"/>
    <col min="4" max="4" width="38.42578125" style="146" customWidth="1"/>
    <col min="5" max="5" width="40.140625" style="146" customWidth="1"/>
    <col min="6" max="6" width="44" style="146" customWidth="1"/>
    <col min="7" max="7" width="48.7109375" style="146" customWidth="1"/>
    <col min="8" max="10" width="18.85546875" style="146" customWidth="1"/>
    <col min="11" max="11" width="20.28515625" style="146" bestFit="1" customWidth="1"/>
    <col min="12" max="12" width="17.42578125" style="146" bestFit="1" customWidth="1"/>
    <col min="13" max="13" width="18.140625" style="146" bestFit="1" customWidth="1"/>
    <col min="14" max="16384" width="11.42578125" style="146"/>
  </cols>
  <sheetData>
    <row r="1" spans="1:13" ht="83.25" customHeight="1" x14ac:dyDescent="0.4">
      <c r="A1" s="145" t="s">
        <v>490</v>
      </c>
      <c r="B1" s="786" t="s">
        <v>1100</v>
      </c>
      <c r="C1" s="786"/>
      <c r="D1" s="786"/>
      <c r="E1" s="786"/>
      <c r="F1" s="786"/>
      <c r="G1" s="431"/>
      <c r="H1" s="432"/>
      <c r="I1" s="432"/>
      <c r="J1" s="432"/>
    </row>
    <row r="2" spans="1:13" s="433" customFormat="1" ht="45" customHeight="1" x14ac:dyDescent="0.25">
      <c r="A2" s="178" t="s">
        <v>491</v>
      </c>
      <c r="B2" s="178" t="s">
        <v>29</v>
      </c>
      <c r="C2" s="178" t="s">
        <v>1101</v>
      </c>
      <c r="D2" s="178" t="s">
        <v>1102</v>
      </c>
      <c r="E2" s="178" t="s">
        <v>1103</v>
      </c>
      <c r="F2" s="178" t="s">
        <v>492</v>
      </c>
      <c r="G2" s="178" t="s">
        <v>1104</v>
      </c>
      <c r="H2" s="178" t="s">
        <v>1105</v>
      </c>
      <c r="I2" s="178" t="s">
        <v>1106</v>
      </c>
      <c r="J2" s="178" t="s">
        <v>1107</v>
      </c>
      <c r="K2" s="178" t="s">
        <v>1108</v>
      </c>
      <c r="L2" s="178" t="s">
        <v>1109</v>
      </c>
      <c r="M2" s="178" t="s">
        <v>1110</v>
      </c>
    </row>
    <row r="3" spans="1:13" s="436" customFormat="1" ht="59.25" customHeight="1" x14ac:dyDescent="0.25">
      <c r="A3" s="787" t="s">
        <v>1111</v>
      </c>
      <c r="B3" s="434" t="s">
        <v>1112</v>
      </c>
      <c r="C3" s="434" t="s">
        <v>1113</v>
      </c>
      <c r="D3" s="147" t="s">
        <v>2</v>
      </c>
      <c r="E3" s="147" t="s">
        <v>1114</v>
      </c>
      <c r="F3" s="434" t="s">
        <v>1115</v>
      </c>
      <c r="G3" s="434" t="s">
        <v>1116</v>
      </c>
      <c r="H3" s="435">
        <v>44235</v>
      </c>
      <c r="I3" s="435">
        <v>44246</v>
      </c>
      <c r="J3" s="131"/>
      <c r="K3" s="131"/>
      <c r="L3" s="131"/>
      <c r="M3" s="131"/>
    </row>
    <row r="4" spans="1:13" s="436" customFormat="1" ht="126" x14ac:dyDescent="0.25">
      <c r="A4" s="787"/>
      <c r="B4" s="434" t="s">
        <v>1117</v>
      </c>
      <c r="C4" s="434" t="s">
        <v>1118</v>
      </c>
      <c r="D4" s="147" t="s">
        <v>2</v>
      </c>
      <c r="E4" s="147" t="s">
        <v>1114</v>
      </c>
      <c r="F4" s="434" t="s">
        <v>1119</v>
      </c>
      <c r="G4" s="434" t="s">
        <v>1116</v>
      </c>
      <c r="H4" s="435">
        <v>44249</v>
      </c>
      <c r="I4" s="435">
        <v>44270</v>
      </c>
      <c r="J4" s="131"/>
      <c r="K4" s="131"/>
      <c r="L4" s="131"/>
      <c r="M4" s="131"/>
    </row>
    <row r="5" spans="1:13" s="436" customFormat="1" ht="141.75" x14ac:dyDescent="0.25">
      <c r="A5" s="787"/>
      <c r="B5" s="434" t="s">
        <v>1120</v>
      </c>
      <c r="C5" s="434" t="s">
        <v>1121</v>
      </c>
      <c r="D5" s="147" t="s">
        <v>2</v>
      </c>
      <c r="E5" s="147" t="s">
        <v>1122</v>
      </c>
      <c r="F5" s="434" t="s">
        <v>1119</v>
      </c>
      <c r="G5" s="434" t="s">
        <v>1116</v>
      </c>
      <c r="H5" s="435">
        <v>44270</v>
      </c>
      <c r="I5" s="435">
        <v>44281</v>
      </c>
      <c r="J5" s="131"/>
      <c r="K5" s="131"/>
      <c r="L5" s="131"/>
      <c r="M5" s="131"/>
    </row>
    <row r="6" spans="1:13" s="436" customFormat="1" ht="45" customHeight="1" x14ac:dyDescent="0.25">
      <c r="A6" s="787"/>
      <c r="B6" s="434" t="s">
        <v>1123</v>
      </c>
      <c r="C6" s="434" t="s">
        <v>1124</v>
      </c>
      <c r="D6" s="147" t="s">
        <v>2</v>
      </c>
      <c r="E6" s="147" t="s">
        <v>1114</v>
      </c>
      <c r="F6" s="434" t="s">
        <v>1125</v>
      </c>
      <c r="G6" s="434" t="s">
        <v>1116</v>
      </c>
      <c r="H6" s="435">
        <v>44298</v>
      </c>
      <c r="I6" s="435">
        <v>44302</v>
      </c>
      <c r="J6" s="131"/>
      <c r="K6" s="131"/>
      <c r="L6" s="131"/>
      <c r="M6" s="131"/>
    </row>
    <row r="7" spans="1:13" s="436" customFormat="1" ht="45" customHeight="1" x14ac:dyDescent="0.25">
      <c r="A7" s="787"/>
      <c r="B7" s="434" t="s">
        <v>1126</v>
      </c>
      <c r="C7" s="434" t="s">
        <v>1124</v>
      </c>
      <c r="D7" s="147" t="s">
        <v>2</v>
      </c>
      <c r="E7" s="147" t="s">
        <v>1114</v>
      </c>
      <c r="F7" s="434" t="s">
        <v>1125</v>
      </c>
      <c r="G7" s="434" t="s">
        <v>1116</v>
      </c>
      <c r="H7" s="435">
        <v>44305</v>
      </c>
      <c r="I7" s="435">
        <v>44309</v>
      </c>
      <c r="J7" s="131"/>
      <c r="K7" s="131"/>
      <c r="L7" s="131"/>
      <c r="M7" s="131"/>
    </row>
    <row r="8" spans="1:13" s="436" customFormat="1" ht="45" customHeight="1" x14ac:dyDescent="0.25">
      <c r="A8" s="787"/>
      <c r="B8" s="434" t="s">
        <v>1127</v>
      </c>
      <c r="C8" s="434" t="s">
        <v>1124</v>
      </c>
      <c r="D8" s="147" t="s">
        <v>2</v>
      </c>
      <c r="E8" s="147" t="s">
        <v>1114</v>
      </c>
      <c r="F8" s="434" t="s">
        <v>1125</v>
      </c>
      <c r="G8" s="434" t="s">
        <v>1116</v>
      </c>
      <c r="H8" s="435">
        <v>44312</v>
      </c>
      <c r="I8" s="435">
        <v>44316</v>
      </c>
      <c r="J8" s="131"/>
      <c r="K8" s="131"/>
      <c r="L8" s="131"/>
      <c r="M8" s="131"/>
    </row>
    <row r="9" spans="1:13" s="436" customFormat="1" ht="45" customHeight="1" x14ac:dyDescent="0.25">
      <c r="A9" s="787"/>
      <c r="B9" s="434" t="s">
        <v>1128</v>
      </c>
      <c r="C9" s="434" t="s">
        <v>1124</v>
      </c>
      <c r="D9" s="147" t="s">
        <v>2</v>
      </c>
      <c r="E9" s="147" t="s">
        <v>1114</v>
      </c>
      <c r="F9" s="434" t="s">
        <v>1125</v>
      </c>
      <c r="G9" s="434" t="s">
        <v>1116</v>
      </c>
      <c r="H9" s="435">
        <v>44319</v>
      </c>
      <c r="I9" s="435">
        <v>44323</v>
      </c>
      <c r="J9" s="131"/>
      <c r="K9" s="131"/>
      <c r="L9" s="131"/>
      <c r="M9" s="131"/>
    </row>
    <row r="10" spans="1:13" s="436" customFormat="1" ht="45" customHeight="1" x14ac:dyDescent="0.25">
      <c r="A10" s="787"/>
      <c r="B10" s="434" t="s">
        <v>1129</v>
      </c>
      <c r="C10" s="434" t="s">
        <v>1124</v>
      </c>
      <c r="D10" s="147" t="s">
        <v>2</v>
      </c>
      <c r="E10" s="147" t="s">
        <v>1114</v>
      </c>
      <c r="F10" s="434" t="s">
        <v>1125</v>
      </c>
      <c r="G10" s="434" t="s">
        <v>1116</v>
      </c>
      <c r="H10" s="435">
        <v>44326</v>
      </c>
      <c r="I10" s="435">
        <v>44330</v>
      </c>
      <c r="J10" s="131"/>
      <c r="K10" s="131"/>
      <c r="L10" s="131"/>
      <c r="M10" s="131"/>
    </row>
    <row r="11" spans="1:13" s="436" customFormat="1" ht="47.25" x14ac:dyDescent="0.25">
      <c r="A11" s="787"/>
      <c r="B11" s="788" t="s">
        <v>1130</v>
      </c>
      <c r="C11" s="434" t="s">
        <v>1131</v>
      </c>
      <c r="D11" s="147" t="s">
        <v>1131</v>
      </c>
      <c r="E11" s="147" t="s">
        <v>171</v>
      </c>
      <c r="F11" s="434" t="s">
        <v>1132</v>
      </c>
      <c r="G11" s="434" t="s">
        <v>1116</v>
      </c>
      <c r="H11" s="435">
        <v>44334</v>
      </c>
      <c r="I11" s="435">
        <v>44337</v>
      </c>
      <c r="J11" s="131"/>
      <c r="K11" s="131"/>
      <c r="L11" s="131"/>
      <c r="M11" s="131"/>
    </row>
    <row r="12" spans="1:13" s="436" customFormat="1" ht="47.25" x14ac:dyDescent="0.25">
      <c r="A12" s="787"/>
      <c r="B12" s="788"/>
      <c r="C12" s="434" t="s">
        <v>1133</v>
      </c>
      <c r="D12" s="147" t="s">
        <v>1131</v>
      </c>
      <c r="E12" s="147" t="s">
        <v>1134</v>
      </c>
      <c r="F12" s="434" t="s">
        <v>1132</v>
      </c>
      <c r="G12" s="434" t="s">
        <v>1116</v>
      </c>
      <c r="H12" s="435">
        <v>44334</v>
      </c>
      <c r="I12" s="435">
        <v>44337</v>
      </c>
      <c r="J12" s="131"/>
      <c r="K12" s="131"/>
      <c r="L12" s="131"/>
      <c r="M12" s="131"/>
    </row>
    <row r="13" spans="1:13" s="436" customFormat="1" ht="47.25" x14ac:dyDescent="0.25">
      <c r="A13" s="787"/>
      <c r="B13" s="788"/>
      <c r="C13" s="434" t="s">
        <v>1135</v>
      </c>
      <c r="D13" s="147" t="s">
        <v>1131</v>
      </c>
      <c r="E13" s="147" t="s">
        <v>603</v>
      </c>
      <c r="F13" s="434" t="s">
        <v>1132</v>
      </c>
      <c r="G13" s="434" t="s">
        <v>1116</v>
      </c>
      <c r="H13" s="435">
        <v>44334</v>
      </c>
      <c r="I13" s="435">
        <v>44337</v>
      </c>
      <c r="J13" s="131"/>
      <c r="K13" s="131"/>
      <c r="L13" s="131"/>
      <c r="M13" s="131"/>
    </row>
    <row r="14" spans="1:13" s="436" customFormat="1" ht="47.25" x14ac:dyDescent="0.25">
      <c r="A14" s="787"/>
      <c r="B14" s="788"/>
      <c r="C14" s="434" t="s">
        <v>1136</v>
      </c>
      <c r="D14" s="147" t="s">
        <v>1131</v>
      </c>
      <c r="E14" s="147" t="s">
        <v>1137</v>
      </c>
      <c r="F14" s="434" t="s">
        <v>1132</v>
      </c>
      <c r="G14" s="434" t="s">
        <v>1116</v>
      </c>
      <c r="H14" s="435">
        <v>44334</v>
      </c>
      <c r="I14" s="435">
        <v>44337</v>
      </c>
      <c r="J14" s="131"/>
      <c r="K14" s="131"/>
      <c r="L14" s="131"/>
      <c r="M14" s="131"/>
    </row>
    <row r="15" spans="1:13" s="436" customFormat="1" ht="47.25" x14ac:dyDescent="0.25">
      <c r="A15" s="787"/>
      <c r="B15" s="788"/>
      <c r="C15" s="434" t="s">
        <v>1138</v>
      </c>
      <c r="D15" s="147" t="s">
        <v>1131</v>
      </c>
      <c r="E15" s="147" t="s">
        <v>1139</v>
      </c>
      <c r="F15" s="434" t="s">
        <v>1132</v>
      </c>
      <c r="G15" s="434" t="s">
        <v>1116</v>
      </c>
      <c r="H15" s="435">
        <v>44334</v>
      </c>
      <c r="I15" s="435">
        <v>44337</v>
      </c>
      <c r="J15" s="131"/>
      <c r="K15" s="131"/>
      <c r="L15" s="131"/>
      <c r="M15" s="131"/>
    </row>
    <row r="16" spans="1:13" s="436" customFormat="1" ht="47.25" x14ac:dyDescent="0.25">
      <c r="A16" s="787"/>
      <c r="B16" s="788"/>
      <c r="C16" s="434" t="s">
        <v>1140</v>
      </c>
      <c r="D16" s="438" t="s">
        <v>1140</v>
      </c>
      <c r="E16" s="147" t="s">
        <v>1141</v>
      </c>
      <c r="F16" s="434" t="s">
        <v>1132</v>
      </c>
      <c r="G16" s="434" t="s">
        <v>1116</v>
      </c>
      <c r="H16" s="435">
        <v>44334</v>
      </c>
      <c r="I16" s="435">
        <v>44337</v>
      </c>
      <c r="J16" s="131"/>
      <c r="K16" s="131"/>
      <c r="L16" s="131"/>
      <c r="M16" s="131"/>
    </row>
    <row r="17" spans="1:13" s="436" customFormat="1" ht="47.25" x14ac:dyDescent="0.25">
      <c r="A17" s="787"/>
      <c r="B17" s="788"/>
      <c r="C17" s="434" t="s">
        <v>0</v>
      </c>
      <c r="D17" s="438" t="s">
        <v>0</v>
      </c>
      <c r="E17" s="147" t="s">
        <v>1142</v>
      </c>
      <c r="F17" s="434" t="s">
        <v>1132</v>
      </c>
      <c r="G17" s="434" t="s">
        <v>1116</v>
      </c>
      <c r="H17" s="435">
        <v>44334</v>
      </c>
      <c r="I17" s="435">
        <v>44337</v>
      </c>
      <c r="J17" s="131"/>
      <c r="K17" s="131"/>
      <c r="L17" s="131"/>
      <c r="M17" s="131"/>
    </row>
    <row r="18" spans="1:13" s="436" customFormat="1" ht="47.25" x14ac:dyDescent="0.25">
      <c r="A18" s="787"/>
      <c r="B18" s="788"/>
      <c r="C18" s="434" t="s">
        <v>3</v>
      </c>
      <c r="D18" s="438" t="s">
        <v>3</v>
      </c>
      <c r="E18" s="147" t="s">
        <v>179</v>
      </c>
      <c r="F18" s="434" t="s">
        <v>1132</v>
      </c>
      <c r="G18" s="434" t="s">
        <v>1116</v>
      </c>
      <c r="H18" s="435">
        <v>44334</v>
      </c>
      <c r="I18" s="435">
        <v>44337</v>
      </c>
      <c r="J18" s="131"/>
      <c r="K18" s="131"/>
      <c r="L18" s="131"/>
      <c r="M18" s="131"/>
    </row>
    <row r="19" spans="1:13" s="436" customFormat="1" ht="47.25" x14ac:dyDescent="0.25">
      <c r="A19" s="787"/>
      <c r="B19" s="788"/>
      <c r="C19" s="434" t="s">
        <v>2</v>
      </c>
      <c r="D19" s="438" t="s">
        <v>2</v>
      </c>
      <c r="E19" s="147" t="s">
        <v>1122</v>
      </c>
      <c r="F19" s="434" t="s">
        <v>1132</v>
      </c>
      <c r="G19" s="434" t="s">
        <v>1116</v>
      </c>
      <c r="H19" s="435">
        <v>44334</v>
      </c>
      <c r="I19" s="435">
        <v>44337</v>
      </c>
      <c r="J19" s="131"/>
      <c r="K19" s="131"/>
      <c r="L19" s="131"/>
      <c r="M19" s="131"/>
    </row>
    <row r="20" spans="1:13" s="436" customFormat="1" ht="47.25" x14ac:dyDescent="0.25">
      <c r="A20" s="787"/>
      <c r="B20" s="434" t="s">
        <v>1143</v>
      </c>
      <c r="C20" s="434" t="s">
        <v>1144</v>
      </c>
      <c r="D20" s="438" t="s">
        <v>1131</v>
      </c>
      <c r="E20" s="438" t="s">
        <v>1131</v>
      </c>
      <c r="F20" s="434" t="s">
        <v>1145</v>
      </c>
      <c r="G20" s="434" t="s">
        <v>1116</v>
      </c>
      <c r="H20" s="435">
        <v>44340</v>
      </c>
      <c r="I20" s="435">
        <v>44372</v>
      </c>
      <c r="J20" s="131"/>
      <c r="K20" s="131"/>
      <c r="L20" s="131"/>
      <c r="M20" s="131"/>
    </row>
    <row r="21" spans="1:13" s="436" customFormat="1" ht="65.25" customHeight="1" x14ac:dyDescent="0.25">
      <c r="A21" s="787"/>
      <c r="B21" s="434" t="s">
        <v>1146</v>
      </c>
      <c r="C21" s="434" t="s">
        <v>1144</v>
      </c>
      <c r="D21" s="147" t="s">
        <v>493</v>
      </c>
      <c r="E21" s="147" t="s">
        <v>493</v>
      </c>
      <c r="F21" s="434" t="s">
        <v>1145</v>
      </c>
      <c r="G21" s="434" t="s">
        <v>1116</v>
      </c>
      <c r="H21" s="435">
        <v>44340</v>
      </c>
      <c r="I21" s="435">
        <v>44372</v>
      </c>
      <c r="J21" s="131"/>
      <c r="K21" s="131"/>
      <c r="L21" s="131"/>
      <c r="M21" s="131"/>
    </row>
    <row r="22" spans="1:13" s="436" customFormat="1" ht="65.25" customHeight="1" x14ac:dyDescent="0.25">
      <c r="A22" s="787"/>
      <c r="B22" s="434" t="s">
        <v>1147</v>
      </c>
      <c r="C22" s="434" t="s">
        <v>1144</v>
      </c>
      <c r="D22" s="147" t="s">
        <v>0</v>
      </c>
      <c r="E22" s="147" t="s">
        <v>0</v>
      </c>
      <c r="F22" s="434" t="s">
        <v>1145</v>
      </c>
      <c r="G22" s="434" t="s">
        <v>1116</v>
      </c>
      <c r="H22" s="435">
        <v>44340</v>
      </c>
      <c r="I22" s="435">
        <v>44372</v>
      </c>
      <c r="J22" s="131"/>
      <c r="K22" s="131"/>
      <c r="L22" s="131"/>
      <c r="M22" s="131"/>
    </row>
    <row r="23" spans="1:13" s="436" customFormat="1" ht="65.25" customHeight="1" x14ac:dyDescent="0.25">
      <c r="A23" s="787"/>
      <c r="B23" s="434" t="s">
        <v>1148</v>
      </c>
      <c r="C23" s="434" t="s">
        <v>1144</v>
      </c>
      <c r="D23" s="147" t="s">
        <v>3</v>
      </c>
      <c r="E23" s="147" t="s">
        <v>3</v>
      </c>
      <c r="F23" s="434" t="s">
        <v>1145</v>
      </c>
      <c r="G23" s="434" t="s">
        <v>1116</v>
      </c>
      <c r="H23" s="435">
        <v>44340</v>
      </c>
      <c r="I23" s="435">
        <v>44372</v>
      </c>
      <c r="J23" s="131"/>
      <c r="K23" s="131"/>
      <c r="L23" s="131"/>
      <c r="M23" s="131"/>
    </row>
    <row r="24" spans="1:13" s="436" customFormat="1" ht="65.25" customHeight="1" x14ac:dyDescent="0.25">
      <c r="A24" s="787"/>
      <c r="B24" s="434" t="s">
        <v>1149</v>
      </c>
      <c r="C24" s="434" t="s">
        <v>1144</v>
      </c>
      <c r="D24" s="147" t="s">
        <v>2</v>
      </c>
      <c r="E24" s="147" t="s">
        <v>2</v>
      </c>
      <c r="F24" s="434" t="s">
        <v>1145</v>
      </c>
      <c r="G24" s="434" t="s">
        <v>1116</v>
      </c>
      <c r="H24" s="435">
        <v>44340</v>
      </c>
      <c r="I24" s="435">
        <v>44372</v>
      </c>
      <c r="J24" s="131"/>
      <c r="K24" s="131"/>
      <c r="L24" s="131"/>
      <c r="M24" s="131"/>
    </row>
    <row r="25" spans="1:13" s="436" customFormat="1" ht="54.75" customHeight="1" x14ac:dyDescent="0.25">
      <c r="A25" s="787"/>
      <c r="B25" s="434" t="s">
        <v>1150</v>
      </c>
      <c r="C25" s="434" t="s">
        <v>1151</v>
      </c>
      <c r="D25" s="147" t="s">
        <v>2</v>
      </c>
      <c r="E25" s="147" t="s">
        <v>1114</v>
      </c>
      <c r="F25" s="434" t="s">
        <v>1145</v>
      </c>
      <c r="G25" s="434" t="s">
        <v>1116</v>
      </c>
      <c r="H25" s="435" t="s">
        <v>1152</v>
      </c>
      <c r="I25" s="435" t="s">
        <v>1152</v>
      </c>
      <c r="J25" s="131"/>
      <c r="K25" s="131"/>
      <c r="L25" s="131"/>
      <c r="M25" s="131"/>
    </row>
    <row r="26" spans="1:13" s="436" customFormat="1" ht="64.5" customHeight="1" x14ac:dyDescent="0.25">
      <c r="A26" s="787"/>
      <c r="B26" s="434" t="s">
        <v>1153</v>
      </c>
      <c r="C26" s="434" t="s">
        <v>1154</v>
      </c>
      <c r="D26" s="147" t="s">
        <v>2</v>
      </c>
      <c r="E26" s="147" t="s">
        <v>1114</v>
      </c>
      <c r="F26" s="434" t="s">
        <v>1145</v>
      </c>
      <c r="G26" s="434" t="s">
        <v>1116</v>
      </c>
      <c r="H26" s="435" t="s">
        <v>1155</v>
      </c>
      <c r="I26" s="435" t="s">
        <v>1155</v>
      </c>
      <c r="J26" s="131"/>
      <c r="K26" s="131"/>
      <c r="L26" s="131"/>
      <c r="M26" s="131"/>
    </row>
    <row r="27" spans="1:13" s="436" customFormat="1" ht="64.5" customHeight="1" x14ac:dyDescent="0.25">
      <c r="A27" s="787"/>
      <c r="B27" s="434" t="s">
        <v>1156</v>
      </c>
      <c r="C27" s="434" t="s">
        <v>1157</v>
      </c>
      <c r="D27" s="147" t="s">
        <v>2</v>
      </c>
      <c r="E27" s="147" t="s">
        <v>1114</v>
      </c>
      <c r="F27" s="434" t="s">
        <v>1158</v>
      </c>
      <c r="G27" s="434" t="s">
        <v>1116</v>
      </c>
      <c r="H27" s="435">
        <v>44340</v>
      </c>
      <c r="I27" s="435">
        <v>44358</v>
      </c>
      <c r="J27" s="131"/>
      <c r="K27" s="131"/>
      <c r="L27" s="131"/>
      <c r="M27" s="131"/>
    </row>
    <row r="28" spans="1:13" s="436" customFormat="1" ht="64.5" customHeight="1" x14ac:dyDescent="0.25">
      <c r="A28" s="787"/>
      <c r="B28" s="434" t="s">
        <v>1159</v>
      </c>
      <c r="C28" s="434" t="s">
        <v>1160</v>
      </c>
      <c r="D28" s="147" t="s">
        <v>2</v>
      </c>
      <c r="E28" s="147" t="s">
        <v>1114</v>
      </c>
      <c r="F28" s="434" t="s">
        <v>1160</v>
      </c>
      <c r="G28" s="434" t="s">
        <v>1116</v>
      </c>
      <c r="H28" s="435">
        <v>44340</v>
      </c>
      <c r="I28" s="435">
        <v>44351</v>
      </c>
      <c r="J28" s="131"/>
      <c r="K28" s="131"/>
      <c r="L28" s="131"/>
      <c r="M28" s="131"/>
    </row>
    <row r="29" spans="1:13" s="436" customFormat="1" ht="64.5" customHeight="1" x14ac:dyDescent="0.25">
      <c r="A29" s="787"/>
      <c r="B29" s="434" t="s">
        <v>1161</v>
      </c>
      <c r="C29" s="434" t="s">
        <v>1162</v>
      </c>
      <c r="D29" s="147" t="s">
        <v>2</v>
      </c>
      <c r="E29" s="147" t="s">
        <v>1114</v>
      </c>
      <c r="F29" s="434" t="s">
        <v>1162</v>
      </c>
      <c r="G29" s="434" t="s">
        <v>1116</v>
      </c>
      <c r="H29" s="435">
        <v>44221</v>
      </c>
      <c r="I29" s="435">
        <v>44561</v>
      </c>
      <c r="J29" s="131"/>
      <c r="K29" s="131"/>
      <c r="L29" s="131"/>
      <c r="M29" s="131"/>
    </row>
    <row r="30" spans="1:13" s="436" customFormat="1" ht="45" customHeight="1" x14ac:dyDescent="0.25">
      <c r="A30" s="787"/>
      <c r="B30" s="434" t="s">
        <v>1163</v>
      </c>
      <c r="C30" s="434" t="s">
        <v>1164</v>
      </c>
      <c r="D30" s="147" t="s">
        <v>2</v>
      </c>
      <c r="E30" s="147" t="s">
        <v>1114</v>
      </c>
      <c r="F30" s="434" t="s">
        <v>1165</v>
      </c>
      <c r="G30" s="434" t="s">
        <v>1116</v>
      </c>
      <c r="H30" s="435">
        <v>44249</v>
      </c>
      <c r="I30" s="435">
        <v>44253</v>
      </c>
      <c r="J30" s="131"/>
      <c r="K30" s="131"/>
      <c r="L30" s="131"/>
      <c r="M30" s="131"/>
    </row>
  </sheetData>
  <mergeCells count="3">
    <mergeCell ref="B1:F1"/>
    <mergeCell ref="A3:A30"/>
    <mergeCell ref="B11:B1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157B3-3AB2-4D44-868A-59E016C7E1C8}">
  <dimension ref="A1:F13"/>
  <sheetViews>
    <sheetView workbookViewId="0">
      <selection activeCell="L5" sqref="L5"/>
    </sheetView>
  </sheetViews>
  <sheetFormatPr baseColWidth="10" defaultRowHeight="15" x14ac:dyDescent="0.25"/>
  <cols>
    <col min="1" max="1" width="11.42578125" style="14"/>
    <col min="2" max="2" width="48.7109375" style="14" customWidth="1"/>
    <col min="3" max="3" width="10" style="14" customWidth="1"/>
    <col min="4" max="4" width="9.5703125" style="14" customWidth="1"/>
    <col min="5" max="5" width="9.42578125" style="14" customWidth="1"/>
    <col min="6" max="6" width="10" style="14" customWidth="1"/>
    <col min="7" max="16384" width="11.42578125" style="14"/>
  </cols>
  <sheetData>
    <row r="1" spans="1:6" ht="16.5" x14ac:dyDescent="0.3">
      <c r="B1" s="603" t="s">
        <v>1088</v>
      </c>
      <c r="C1" s="603"/>
      <c r="D1" s="603"/>
      <c r="E1" s="603"/>
      <c r="F1" s="603"/>
    </row>
    <row r="2" spans="1:6" ht="16.5" x14ac:dyDescent="0.3">
      <c r="B2" s="2"/>
      <c r="C2" s="604"/>
      <c r="D2" s="604"/>
      <c r="E2" s="604"/>
      <c r="F2" s="604"/>
    </row>
    <row r="3" spans="1:6" ht="16.5" x14ac:dyDescent="0.3">
      <c r="B3" s="605" t="s">
        <v>496</v>
      </c>
      <c r="C3" s="606" t="s">
        <v>497</v>
      </c>
      <c r="D3" s="606"/>
      <c r="E3" s="606"/>
      <c r="F3" s="606"/>
    </row>
    <row r="4" spans="1:6" ht="33" x14ac:dyDescent="0.3">
      <c r="B4" s="605"/>
      <c r="C4" s="210" t="s">
        <v>498</v>
      </c>
      <c r="D4" s="210" t="s">
        <v>499</v>
      </c>
      <c r="E4" s="210" t="s">
        <v>500</v>
      </c>
      <c r="F4" s="210" t="s">
        <v>501</v>
      </c>
    </row>
    <row r="5" spans="1:6" ht="115.5" x14ac:dyDescent="0.3">
      <c r="A5" s="789" t="s">
        <v>1089</v>
      </c>
      <c r="B5" s="211" t="s">
        <v>1090</v>
      </c>
      <c r="C5" s="213"/>
      <c r="D5" s="213"/>
      <c r="E5" s="213"/>
      <c r="F5" s="213"/>
    </row>
    <row r="6" spans="1:6" ht="82.5" x14ac:dyDescent="0.3">
      <c r="A6" s="789"/>
      <c r="B6" s="211" t="s">
        <v>1091</v>
      </c>
      <c r="C6" s="212"/>
      <c r="D6" s="13"/>
      <c r="E6" s="13"/>
      <c r="F6" s="13"/>
    </row>
    <row r="7" spans="1:6" ht="33" x14ac:dyDescent="0.3">
      <c r="A7" s="789"/>
      <c r="B7" s="211" t="s">
        <v>1092</v>
      </c>
      <c r="C7" s="213"/>
      <c r="D7" s="213"/>
      <c r="E7" s="213"/>
      <c r="F7" s="213"/>
    </row>
    <row r="8" spans="1:6" ht="132" x14ac:dyDescent="0.3">
      <c r="A8" s="789"/>
      <c r="B8" s="211" t="s">
        <v>1093</v>
      </c>
      <c r="C8" s="13"/>
      <c r="D8" s="212"/>
      <c r="E8" s="13"/>
      <c r="F8" s="13"/>
    </row>
    <row r="9" spans="1:6" ht="49.5" x14ac:dyDescent="0.3">
      <c r="A9" s="789"/>
      <c r="B9" s="211" t="s">
        <v>1094</v>
      </c>
      <c r="C9" s="13"/>
      <c r="D9" s="213"/>
      <c r="E9" s="13"/>
      <c r="F9" s="213"/>
    </row>
    <row r="10" spans="1:6" ht="49.5" x14ac:dyDescent="0.3">
      <c r="A10" s="789"/>
      <c r="B10" s="211" t="s">
        <v>1095</v>
      </c>
      <c r="C10" s="13"/>
      <c r="D10" s="212"/>
      <c r="E10" s="13"/>
      <c r="F10" s="212"/>
    </row>
    <row r="11" spans="1:6" ht="16.5" x14ac:dyDescent="0.3">
      <c r="A11" s="789" t="s">
        <v>1096</v>
      </c>
      <c r="B11" s="211" t="s">
        <v>1097</v>
      </c>
      <c r="C11" s="13"/>
      <c r="D11" s="213"/>
      <c r="E11" s="13"/>
      <c r="F11" s="13"/>
    </row>
    <row r="12" spans="1:6" ht="33" x14ac:dyDescent="0.3">
      <c r="A12" s="789"/>
      <c r="B12" s="211" t="s">
        <v>1098</v>
      </c>
      <c r="C12" s="13"/>
      <c r="D12" s="13"/>
      <c r="E12" s="212"/>
      <c r="F12" s="13"/>
    </row>
    <row r="13" spans="1:6" ht="115.5" x14ac:dyDescent="0.3">
      <c r="A13" s="789"/>
      <c r="B13" s="211" t="s">
        <v>1099</v>
      </c>
      <c r="C13" s="13"/>
      <c r="D13" s="13"/>
      <c r="E13" s="13"/>
      <c r="F13" s="213"/>
    </row>
  </sheetData>
  <mergeCells count="6">
    <mergeCell ref="A11:A13"/>
    <mergeCell ref="B1:F1"/>
    <mergeCell ref="C2:F2"/>
    <mergeCell ref="B3:B4"/>
    <mergeCell ref="C3:F3"/>
    <mergeCell ref="A5:A1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0177-7156-44E9-A179-0834042D08F9}">
  <dimension ref="A1"/>
  <sheetViews>
    <sheetView topLeftCell="A6" workbookViewId="0"/>
  </sheetViews>
  <sheetFormatPr baseColWidth="10" defaultRowHeight="15" x14ac:dyDescent="0.25"/>
  <cols>
    <col min="1" max="16384" width="11.42578125" style="14"/>
  </cols>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8D3F-1225-4B5F-96EB-5F3B44BE5BAB}">
  <sheetPr>
    <pageSetUpPr fitToPage="1"/>
  </sheetPr>
  <dimension ref="A2:BB29"/>
  <sheetViews>
    <sheetView workbookViewId="0">
      <selection activeCell="B7" sqref="B7:B16"/>
    </sheetView>
  </sheetViews>
  <sheetFormatPr baseColWidth="10" defaultRowHeight="15.75" x14ac:dyDescent="0.25"/>
  <cols>
    <col min="1" max="1" width="34.140625" style="426" customWidth="1"/>
    <col min="2" max="2" width="56.140625" style="426" customWidth="1"/>
    <col min="3" max="3" width="25.140625" style="426" customWidth="1"/>
    <col min="4" max="4" width="34.28515625" style="426" customWidth="1"/>
    <col min="5" max="5" width="24.85546875" style="426" customWidth="1"/>
    <col min="6" max="6" width="19.140625" style="426" customWidth="1"/>
    <col min="7" max="7" width="45.28515625" style="426" customWidth="1"/>
    <col min="8" max="8" width="20" style="426" hidden="1" customWidth="1"/>
    <col min="9" max="9" width="41.140625" style="426" customWidth="1"/>
    <col min="10" max="10" width="23.7109375" style="426" customWidth="1"/>
    <col min="11" max="11" width="21.42578125" style="426" customWidth="1"/>
    <col min="12" max="12" width="25" style="426" customWidth="1"/>
    <col min="13" max="13" width="29.5703125" style="426" customWidth="1"/>
    <col min="14" max="14" width="48.42578125" style="426" customWidth="1"/>
    <col min="15" max="15" width="39.28515625" style="426" customWidth="1"/>
    <col min="16" max="16384" width="11.42578125" style="426"/>
  </cols>
  <sheetData>
    <row r="2" spans="1:54" x14ac:dyDescent="0.25">
      <c r="A2" s="726"/>
      <c r="B2" s="726"/>
      <c r="C2" s="726"/>
      <c r="D2" s="726"/>
      <c r="E2" s="726"/>
      <c r="F2" s="726"/>
      <c r="G2" s="793" t="s">
        <v>1166</v>
      </c>
      <c r="H2" s="794"/>
      <c r="I2" s="794"/>
      <c r="J2" s="794"/>
      <c r="K2" s="794"/>
      <c r="L2" s="794"/>
      <c r="M2" s="794"/>
      <c r="N2" s="260" t="s">
        <v>1167</v>
      </c>
    </row>
    <row r="3" spans="1:54" x14ac:dyDescent="0.25">
      <c r="A3" s="726"/>
      <c r="B3" s="726"/>
      <c r="C3" s="726"/>
      <c r="D3" s="726"/>
      <c r="E3" s="726"/>
      <c r="F3" s="726"/>
      <c r="G3" s="795"/>
      <c r="H3" s="796"/>
      <c r="I3" s="796"/>
      <c r="J3" s="796"/>
      <c r="K3" s="796"/>
      <c r="L3" s="796"/>
      <c r="M3" s="796"/>
      <c r="N3" s="260" t="s">
        <v>1168</v>
      </c>
    </row>
    <row r="4" spans="1:54" x14ac:dyDescent="0.25">
      <c r="A4" s="726"/>
      <c r="B4" s="726"/>
      <c r="C4" s="726"/>
      <c r="D4" s="726"/>
      <c r="E4" s="726"/>
      <c r="F4" s="726"/>
      <c r="G4" s="797"/>
      <c r="H4" s="798"/>
      <c r="I4" s="798"/>
      <c r="J4" s="798"/>
      <c r="K4" s="798"/>
      <c r="L4" s="798"/>
      <c r="M4" s="798"/>
      <c r="N4" s="260" t="s">
        <v>1169</v>
      </c>
    </row>
    <row r="5" spans="1:54" ht="33" customHeight="1" x14ac:dyDescent="0.25"/>
    <row r="6" spans="1:54" s="440" customFormat="1" ht="47.25" x14ac:dyDescent="0.25">
      <c r="A6" s="439" t="s">
        <v>1170</v>
      </c>
      <c r="B6" s="439" t="s">
        <v>1171</v>
      </c>
      <c r="C6" s="439" t="s">
        <v>1172</v>
      </c>
      <c r="D6" s="439" t="s">
        <v>1173</v>
      </c>
      <c r="E6" s="439" t="s">
        <v>1174</v>
      </c>
      <c r="F6" s="439" t="s">
        <v>1175</v>
      </c>
      <c r="G6" s="439" t="s">
        <v>455</v>
      </c>
      <c r="H6" s="439" t="s">
        <v>116</v>
      </c>
      <c r="I6" s="439" t="s">
        <v>1176</v>
      </c>
      <c r="J6" s="439" t="s">
        <v>1177</v>
      </c>
      <c r="K6" s="439" t="s">
        <v>1178</v>
      </c>
      <c r="L6" s="439" t="s">
        <v>1179</v>
      </c>
      <c r="M6" s="439" t="s">
        <v>1180</v>
      </c>
      <c r="N6" s="439" t="s">
        <v>1181</v>
      </c>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426"/>
    </row>
    <row r="7" spans="1:54" ht="157.5" x14ac:dyDescent="0.25">
      <c r="A7" s="799" t="s">
        <v>1182</v>
      </c>
      <c r="B7" s="799" t="s">
        <v>1183</v>
      </c>
      <c r="C7" s="802" t="s">
        <v>1184</v>
      </c>
      <c r="D7" s="790" t="s">
        <v>1185</v>
      </c>
      <c r="E7" s="790" t="s">
        <v>1186</v>
      </c>
      <c r="F7" s="805" t="s">
        <v>1187</v>
      </c>
      <c r="G7" s="180" t="s">
        <v>1188</v>
      </c>
      <c r="H7" s="806" t="s">
        <v>1189</v>
      </c>
      <c r="I7" s="180" t="s">
        <v>1190</v>
      </c>
      <c r="J7" s="441">
        <v>0</v>
      </c>
      <c r="K7" s="441">
        <v>0.5</v>
      </c>
      <c r="L7" s="441">
        <v>0</v>
      </c>
      <c r="M7" s="441">
        <v>0.5</v>
      </c>
      <c r="N7" s="442" t="s">
        <v>1191</v>
      </c>
    </row>
    <row r="8" spans="1:54" ht="94.5" x14ac:dyDescent="0.25">
      <c r="A8" s="800"/>
      <c r="B8" s="800"/>
      <c r="C8" s="803"/>
      <c r="D8" s="791"/>
      <c r="E8" s="791"/>
      <c r="F8" s="805"/>
      <c r="G8" s="180" t="s">
        <v>1192</v>
      </c>
      <c r="H8" s="806"/>
      <c r="I8" s="180" t="s">
        <v>1193</v>
      </c>
      <c r="J8" s="443">
        <v>0.25</v>
      </c>
      <c r="K8" s="443">
        <v>0.25</v>
      </c>
      <c r="L8" s="443">
        <v>0.25</v>
      </c>
      <c r="M8" s="443">
        <v>0.25</v>
      </c>
      <c r="N8" s="442" t="s">
        <v>1194</v>
      </c>
    </row>
    <row r="9" spans="1:54" ht="78.75" x14ac:dyDescent="0.25">
      <c r="A9" s="800"/>
      <c r="B9" s="800"/>
      <c r="C9" s="803"/>
      <c r="D9" s="791"/>
      <c r="E9" s="792"/>
      <c r="F9" s="805"/>
      <c r="G9" s="438" t="s">
        <v>1195</v>
      </c>
      <c r="H9" s="806"/>
      <c r="I9" s="180" t="s">
        <v>1196</v>
      </c>
      <c r="J9" s="443">
        <v>0.25</v>
      </c>
      <c r="K9" s="443">
        <v>0.25</v>
      </c>
      <c r="L9" s="443">
        <v>0.25</v>
      </c>
      <c r="M9" s="443">
        <v>0.25</v>
      </c>
      <c r="N9" s="442" t="s">
        <v>1197</v>
      </c>
    </row>
    <row r="10" spans="1:54" ht="31.5" x14ac:dyDescent="0.25">
      <c r="A10" s="800"/>
      <c r="B10" s="800"/>
      <c r="C10" s="803"/>
      <c r="D10" s="791"/>
      <c r="E10" s="444" t="s">
        <v>1198</v>
      </c>
      <c r="F10" s="805"/>
      <c r="G10" s="442" t="s">
        <v>1199</v>
      </c>
      <c r="H10" s="806"/>
      <c r="I10" s="438" t="s">
        <v>1200</v>
      </c>
      <c r="J10" s="443">
        <v>0.25</v>
      </c>
      <c r="K10" s="443">
        <v>0.25</v>
      </c>
      <c r="L10" s="443">
        <v>0.25</v>
      </c>
      <c r="M10" s="443">
        <v>0.25</v>
      </c>
      <c r="N10" s="438" t="s">
        <v>1201</v>
      </c>
    </row>
    <row r="11" spans="1:54" ht="31.5" x14ac:dyDescent="0.25">
      <c r="A11" s="800"/>
      <c r="B11" s="800"/>
      <c r="C11" s="803"/>
      <c r="D11" s="791"/>
      <c r="E11" s="790" t="s">
        <v>1186</v>
      </c>
      <c r="F11" s="805"/>
      <c r="G11" s="438" t="s">
        <v>1202</v>
      </c>
      <c r="H11" s="806"/>
      <c r="I11" s="438" t="s">
        <v>1203</v>
      </c>
      <c r="J11" s="443">
        <v>0.1</v>
      </c>
      <c r="K11" s="443">
        <v>0.2</v>
      </c>
      <c r="L11" s="443">
        <v>0.35</v>
      </c>
      <c r="M11" s="443">
        <v>0.35</v>
      </c>
      <c r="N11" s="442" t="s">
        <v>1204</v>
      </c>
    </row>
    <row r="12" spans="1:54" ht="63" x14ac:dyDescent="0.25">
      <c r="A12" s="800"/>
      <c r="B12" s="800"/>
      <c r="C12" s="803"/>
      <c r="D12" s="791"/>
      <c r="E12" s="791"/>
      <c r="F12" s="805"/>
      <c r="G12" s="438" t="s">
        <v>1205</v>
      </c>
      <c r="H12" s="806"/>
      <c r="I12" s="438" t="s">
        <v>1203</v>
      </c>
      <c r="J12" s="443">
        <v>0.1</v>
      </c>
      <c r="K12" s="443">
        <v>0.2</v>
      </c>
      <c r="L12" s="443">
        <v>0.35</v>
      </c>
      <c r="M12" s="443">
        <v>0.35</v>
      </c>
      <c r="N12" s="442" t="s">
        <v>1206</v>
      </c>
    </row>
    <row r="13" spans="1:54" ht="47.25" x14ac:dyDescent="0.25">
      <c r="A13" s="800"/>
      <c r="B13" s="800"/>
      <c r="C13" s="803"/>
      <c r="D13" s="791"/>
      <c r="E13" s="792"/>
      <c r="F13" s="805"/>
      <c r="G13" s="442" t="s">
        <v>1207</v>
      </c>
      <c r="H13" s="806"/>
      <c r="I13" s="438" t="s">
        <v>1208</v>
      </c>
      <c r="J13" s="443">
        <v>0.1</v>
      </c>
      <c r="K13" s="443">
        <v>0.2</v>
      </c>
      <c r="L13" s="443">
        <v>0.4</v>
      </c>
      <c r="M13" s="443">
        <v>0.3</v>
      </c>
      <c r="N13" s="445" t="s">
        <v>1209</v>
      </c>
    </row>
    <row r="14" spans="1:54" ht="47.25" x14ac:dyDescent="0.25">
      <c r="A14" s="800"/>
      <c r="B14" s="800"/>
      <c r="C14" s="803"/>
      <c r="D14" s="791"/>
      <c r="E14" s="790" t="s">
        <v>1198</v>
      </c>
      <c r="F14" s="805"/>
      <c r="G14" s="180" t="s">
        <v>1210</v>
      </c>
      <c r="H14" s="806"/>
      <c r="I14" s="438" t="s">
        <v>1211</v>
      </c>
      <c r="J14" s="443">
        <v>0.1</v>
      </c>
      <c r="K14" s="443">
        <v>0.2</v>
      </c>
      <c r="L14" s="443">
        <v>0.35</v>
      </c>
      <c r="M14" s="443">
        <v>0.35</v>
      </c>
      <c r="N14" s="445" t="s">
        <v>1209</v>
      </c>
    </row>
    <row r="15" spans="1:54" ht="47.25" x14ac:dyDescent="0.25">
      <c r="A15" s="800"/>
      <c r="B15" s="800"/>
      <c r="C15" s="803"/>
      <c r="D15" s="791"/>
      <c r="E15" s="791"/>
      <c r="F15" s="805"/>
      <c r="G15" s="180" t="s">
        <v>1212</v>
      </c>
      <c r="H15" s="806"/>
      <c r="I15" s="438" t="s">
        <v>1213</v>
      </c>
      <c r="J15" s="443">
        <v>0.25</v>
      </c>
      <c r="K15" s="443">
        <v>0.25</v>
      </c>
      <c r="L15" s="443">
        <v>0.25</v>
      </c>
      <c r="M15" s="443">
        <v>0.25</v>
      </c>
      <c r="N15" s="445" t="s">
        <v>1214</v>
      </c>
    </row>
    <row r="16" spans="1:54" ht="31.5" x14ac:dyDescent="0.25">
      <c r="A16" s="801"/>
      <c r="B16" s="801"/>
      <c r="C16" s="804"/>
      <c r="D16" s="792"/>
      <c r="E16" s="792"/>
      <c r="F16" s="805"/>
      <c r="G16" s="180" t="s">
        <v>1215</v>
      </c>
      <c r="H16" s="806"/>
      <c r="I16" s="438" t="s">
        <v>1216</v>
      </c>
      <c r="J16" s="446">
        <v>0.1</v>
      </c>
      <c r="K16" s="446">
        <v>0.3</v>
      </c>
      <c r="L16" s="446">
        <v>0.3</v>
      </c>
      <c r="M16" s="446">
        <v>0.3</v>
      </c>
      <c r="N16" s="438" t="s">
        <v>1217</v>
      </c>
    </row>
    <row r="17" spans="7:9" x14ac:dyDescent="0.25">
      <c r="G17" s="447"/>
    </row>
    <row r="18" spans="7:9" x14ac:dyDescent="0.25">
      <c r="G18" s="447"/>
      <c r="I18" s="448"/>
    </row>
    <row r="19" spans="7:9" x14ac:dyDescent="0.25">
      <c r="G19" s="447"/>
      <c r="I19" s="448"/>
    </row>
    <row r="20" spans="7:9" x14ac:dyDescent="0.25">
      <c r="G20" s="447"/>
      <c r="I20" s="448"/>
    </row>
    <row r="21" spans="7:9" x14ac:dyDescent="0.25">
      <c r="G21" s="447"/>
    </row>
    <row r="22" spans="7:9" x14ac:dyDescent="0.25">
      <c r="G22" s="447"/>
    </row>
    <row r="23" spans="7:9" x14ac:dyDescent="0.25">
      <c r="G23" s="447"/>
    </row>
    <row r="24" spans="7:9" x14ac:dyDescent="0.25">
      <c r="G24" s="447"/>
    </row>
    <row r="25" spans="7:9" x14ac:dyDescent="0.25">
      <c r="G25" s="447"/>
    </row>
    <row r="26" spans="7:9" x14ac:dyDescent="0.25">
      <c r="G26" s="447"/>
    </row>
    <row r="27" spans="7:9" x14ac:dyDescent="0.25">
      <c r="G27" s="447"/>
    </row>
    <row r="29" spans="7:9" x14ac:dyDescent="0.25">
      <c r="G29" s="447"/>
    </row>
  </sheetData>
  <mergeCells count="11">
    <mergeCell ref="E11:E13"/>
    <mergeCell ref="E14:E16"/>
    <mergeCell ref="A2:F4"/>
    <mergeCell ref="G2:M4"/>
    <mergeCell ref="A7:A16"/>
    <mergeCell ref="B7:B16"/>
    <mergeCell ref="C7:C16"/>
    <mergeCell ref="D7:D16"/>
    <mergeCell ref="E7:E9"/>
    <mergeCell ref="F7:F16"/>
    <mergeCell ref="H7:H16"/>
  </mergeCells>
  <printOptions horizontalCentered="1" verticalCentered="1"/>
  <pageMargins left="0.70866141732283472" right="0.70866141732283472" top="0.74803149606299213" bottom="0.74803149606299213" header="0.31496062992125984" footer="0.31496062992125984"/>
  <pageSetup scale="45" fitToHeight="0" orientation="landscape" r:id="rId1"/>
  <headerFooter>
    <oddHeader>&amp;L&amp;"-,Negrita"Unidad Administrativa Especial del Servicio Público de Empleo - UAESPE -  
PLAN DE ACCIÓN 2019
Subdirección de Tecnología&amp;R&amp;P/&amp;N</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672A-FD91-425D-880D-84E982EBEF53}">
  <sheetPr>
    <pageSetUpPr fitToPage="1"/>
  </sheetPr>
  <dimension ref="A2:BB20"/>
  <sheetViews>
    <sheetView topLeftCell="A13" zoomScale="70" zoomScaleNormal="70" workbookViewId="0">
      <selection activeCell="D13" sqref="D13"/>
    </sheetView>
  </sheetViews>
  <sheetFormatPr baseColWidth="10" defaultRowHeight="15.75" x14ac:dyDescent="0.25"/>
  <cols>
    <col min="1" max="1" width="24.42578125" style="449" customWidth="1"/>
    <col min="2" max="2" width="21.42578125" style="426" customWidth="1"/>
    <col min="3" max="3" width="21.85546875" style="426" customWidth="1"/>
    <col min="4" max="4" width="39.140625" style="426" customWidth="1"/>
    <col min="5" max="5" width="22.5703125" style="426" customWidth="1"/>
    <col min="6" max="6" width="65.5703125" style="426" customWidth="1"/>
    <col min="7" max="7" width="36.5703125" style="426" customWidth="1"/>
    <col min="8" max="8" width="20" style="450" customWidth="1"/>
    <col min="9" max="9" width="31" style="426" customWidth="1"/>
    <col min="10" max="10" width="23.5703125" style="426" customWidth="1"/>
    <col min="11" max="11" width="20.140625" style="426" customWidth="1"/>
    <col min="12" max="12" width="22.28515625" style="426" customWidth="1"/>
    <col min="13" max="13" width="23.140625" style="426" customWidth="1"/>
    <col min="14" max="14" width="48.42578125" style="426" customWidth="1"/>
    <col min="15" max="15" width="39.28515625" style="426" customWidth="1"/>
    <col min="16" max="16384" width="11.42578125" style="426"/>
  </cols>
  <sheetData>
    <row r="2" spans="1:54" x14ac:dyDescent="0.25">
      <c r="A2" s="807"/>
      <c r="B2" s="808"/>
      <c r="C2" s="808"/>
      <c r="D2" s="808"/>
      <c r="E2" s="808"/>
      <c r="F2" s="809"/>
      <c r="G2" s="793" t="s">
        <v>1218</v>
      </c>
      <c r="H2" s="794"/>
      <c r="I2" s="794"/>
      <c r="J2" s="794"/>
      <c r="K2" s="794"/>
      <c r="L2" s="794"/>
      <c r="M2" s="794"/>
      <c r="N2" s="260" t="s">
        <v>1167</v>
      </c>
    </row>
    <row r="3" spans="1:54" x14ac:dyDescent="0.25">
      <c r="A3" s="810"/>
      <c r="B3" s="811"/>
      <c r="C3" s="811"/>
      <c r="D3" s="811"/>
      <c r="E3" s="811"/>
      <c r="F3" s="812"/>
      <c r="G3" s="795"/>
      <c r="H3" s="796"/>
      <c r="I3" s="796"/>
      <c r="J3" s="796"/>
      <c r="K3" s="796"/>
      <c r="L3" s="796"/>
      <c r="M3" s="796"/>
      <c r="N3" s="260" t="s">
        <v>1168</v>
      </c>
    </row>
    <row r="4" spans="1:54" x14ac:dyDescent="0.25">
      <c r="A4" s="813"/>
      <c r="B4" s="814"/>
      <c r="C4" s="814"/>
      <c r="D4" s="814"/>
      <c r="E4" s="814"/>
      <c r="F4" s="815"/>
      <c r="G4" s="797"/>
      <c r="H4" s="798"/>
      <c r="I4" s="798"/>
      <c r="J4" s="798"/>
      <c r="K4" s="798"/>
      <c r="L4" s="798"/>
      <c r="M4" s="798"/>
      <c r="N4" s="260" t="s">
        <v>1169</v>
      </c>
    </row>
    <row r="5" spans="1:54" ht="33" customHeight="1" x14ac:dyDescent="0.25"/>
    <row r="6" spans="1:54" s="440" customFormat="1" ht="47.25" x14ac:dyDescent="0.25">
      <c r="A6" s="439" t="s">
        <v>1170</v>
      </c>
      <c r="B6" s="439" t="s">
        <v>1171</v>
      </c>
      <c r="C6" s="439" t="s">
        <v>1172</v>
      </c>
      <c r="D6" s="439" t="s">
        <v>1173</v>
      </c>
      <c r="E6" s="439" t="s">
        <v>1174</v>
      </c>
      <c r="F6" s="439" t="s">
        <v>1175</v>
      </c>
      <c r="G6" s="439" t="s">
        <v>455</v>
      </c>
      <c r="H6" s="451" t="s">
        <v>116</v>
      </c>
      <c r="I6" s="439" t="s">
        <v>1176</v>
      </c>
      <c r="J6" s="439" t="s">
        <v>1177</v>
      </c>
      <c r="K6" s="439" t="s">
        <v>1178</v>
      </c>
      <c r="L6" s="439" t="s">
        <v>1179</v>
      </c>
      <c r="M6" s="439" t="s">
        <v>1180</v>
      </c>
      <c r="N6" s="439" t="s">
        <v>1181</v>
      </c>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426"/>
    </row>
    <row r="7" spans="1:54" ht="55.5" customHeight="1" x14ac:dyDescent="0.25">
      <c r="A7" s="799" t="s">
        <v>88</v>
      </c>
      <c r="B7" s="799" t="s">
        <v>1183</v>
      </c>
      <c r="C7" s="816" t="s">
        <v>1219</v>
      </c>
      <c r="D7" s="790" t="s">
        <v>1220</v>
      </c>
      <c r="E7" s="790" t="s">
        <v>1221</v>
      </c>
      <c r="F7" s="817" t="s">
        <v>1222</v>
      </c>
      <c r="G7" s="95" t="s">
        <v>1223</v>
      </c>
      <c r="H7" s="819" t="s">
        <v>1224</v>
      </c>
      <c r="I7" s="95" t="s">
        <v>1225</v>
      </c>
      <c r="J7" s="452">
        <v>0.25</v>
      </c>
      <c r="K7" s="452">
        <v>0.25</v>
      </c>
      <c r="L7" s="452">
        <v>0.25</v>
      </c>
      <c r="M7" s="452">
        <v>0.25</v>
      </c>
      <c r="N7" s="820" t="s">
        <v>1226</v>
      </c>
    </row>
    <row r="8" spans="1:54" ht="47.25" x14ac:dyDescent="0.25">
      <c r="A8" s="801"/>
      <c r="B8" s="800"/>
      <c r="C8" s="816"/>
      <c r="D8" s="792"/>
      <c r="E8" s="792"/>
      <c r="F8" s="818"/>
      <c r="G8" s="95" t="s">
        <v>1227</v>
      </c>
      <c r="H8" s="819"/>
      <c r="I8" s="95" t="s">
        <v>1228</v>
      </c>
      <c r="J8" s="452">
        <v>0.25</v>
      </c>
      <c r="K8" s="452">
        <v>0.25</v>
      </c>
      <c r="L8" s="452">
        <v>0.25</v>
      </c>
      <c r="M8" s="452">
        <v>0.25</v>
      </c>
      <c r="N8" s="821"/>
    </row>
    <row r="9" spans="1:54" ht="63" x14ac:dyDescent="0.25">
      <c r="A9" s="799" t="s">
        <v>1229</v>
      </c>
      <c r="B9" s="800"/>
      <c r="C9" s="816"/>
      <c r="D9" s="443" t="s">
        <v>1230</v>
      </c>
      <c r="E9" s="453" t="s">
        <v>1231</v>
      </c>
      <c r="F9" s="454" t="s">
        <v>1232</v>
      </c>
      <c r="G9" s="95" t="s">
        <v>457</v>
      </c>
      <c r="H9" s="819" t="s">
        <v>1233</v>
      </c>
      <c r="I9" s="95" t="s">
        <v>1234</v>
      </c>
      <c r="J9" s="452">
        <v>0.25</v>
      </c>
      <c r="K9" s="452">
        <v>0.25</v>
      </c>
      <c r="L9" s="452">
        <v>0.25</v>
      </c>
      <c r="M9" s="452">
        <v>0.25</v>
      </c>
      <c r="N9" s="455" t="s">
        <v>1235</v>
      </c>
    </row>
    <row r="10" spans="1:54" ht="126" x14ac:dyDescent="0.25">
      <c r="A10" s="800"/>
      <c r="B10" s="800"/>
      <c r="C10" s="816"/>
      <c r="D10" s="443" t="s">
        <v>1236</v>
      </c>
      <c r="E10" s="453" t="s">
        <v>1237</v>
      </c>
      <c r="F10" s="454" t="s">
        <v>456</v>
      </c>
      <c r="G10" s="95" t="s">
        <v>1238</v>
      </c>
      <c r="H10" s="819"/>
      <c r="I10" s="95" t="s">
        <v>1239</v>
      </c>
      <c r="J10" s="452">
        <v>0.25</v>
      </c>
      <c r="K10" s="452">
        <v>0.25</v>
      </c>
      <c r="L10" s="452">
        <v>0.25</v>
      </c>
      <c r="M10" s="452">
        <v>0.25</v>
      </c>
      <c r="N10" s="456" t="s">
        <v>1240</v>
      </c>
    </row>
    <row r="11" spans="1:54" ht="204.75" x14ac:dyDescent="0.25">
      <c r="A11" s="800"/>
      <c r="B11" s="800"/>
      <c r="C11" s="816"/>
      <c r="D11" s="453" t="s">
        <v>1230</v>
      </c>
      <c r="E11" s="457" t="s">
        <v>1241</v>
      </c>
      <c r="F11" s="454" t="s">
        <v>458</v>
      </c>
      <c r="G11" s="95" t="s">
        <v>1242</v>
      </c>
      <c r="H11" s="819"/>
      <c r="I11" s="180" t="s">
        <v>1243</v>
      </c>
      <c r="J11" s="452">
        <v>0.25</v>
      </c>
      <c r="K11" s="452">
        <v>0.25</v>
      </c>
      <c r="L11" s="452">
        <v>0.25</v>
      </c>
      <c r="M11" s="452">
        <v>0.25</v>
      </c>
      <c r="N11" s="456" t="s">
        <v>1244</v>
      </c>
    </row>
    <row r="12" spans="1:54" ht="78.75" x14ac:dyDescent="0.25">
      <c r="A12" s="800"/>
      <c r="B12" s="800"/>
      <c r="C12" s="816"/>
      <c r="D12" s="453" t="s">
        <v>1230</v>
      </c>
      <c r="E12" s="457" t="s">
        <v>1241</v>
      </c>
      <c r="F12" s="454" t="s">
        <v>1245</v>
      </c>
      <c r="G12" s="95" t="s">
        <v>1246</v>
      </c>
      <c r="H12" s="819"/>
      <c r="I12" s="95" t="s">
        <v>1247</v>
      </c>
      <c r="J12" s="452">
        <v>0.25</v>
      </c>
      <c r="K12" s="452">
        <v>0.25</v>
      </c>
      <c r="L12" s="452">
        <v>0.25</v>
      </c>
      <c r="M12" s="452">
        <v>0.25</v>
      </c>
      <c r="N12" s="456" t="s">
        <v>1248</v>
      </c>
    </row>
    <row r="13" spans="1:54" ht="94.5" x14ac:dyDescent="0.25">
      <c r="A13" s="801"/>
      <c r="B13" s="800"/>
      <c r="C13" s="816"/>
      <c r="D13" s="453" t="s">
        <v>1230</v>
      </c>
      <c r="E13" s="457" t="s">
        <v>1241</v>
      </c>
      <c r="F13" s="454" t="s">
        <v>459</v>
      </c>
      <c r="G13" s="95" t="s">
        <v>1249</v>
      </c>
      <c r="H13" s="819"/>
      <c r="I13" s="95" t="s">
        <v>1250</v>
      </c>
      <c r="J13" s="452">
        <v>0.3</v>
      </c>
      <c r="K13" s="452">
        <v>0.2</v>
      </c>
      <c r="L13" s="452">
        <v>0.25</v>
      </c>
      <c r="M13" s="452">
        <v>0.25</v>
      </c>
      <c r="N13" s="456" t="s">
        <v>1251</v>
      </c>
    </row>
    <row r="14" spans="1:54" ht="63" x14ac:dyDescent="0.25">
      <c r="A14" s="458" t="s">
        <v>1252</v>
      </c>
      <c r="B14" s="800"/>
      <c r="C14" s="816"/>
      <c r="D14" s="260" t="s">
        <v>1220</v>
      </c>
      <c r="E14" s="457" t="s">
        <v>1253</v>
      </c>
      <c r="F14" s="454" t="s">
        <v>1254</v>
      </c>
      <c r="G14" s="179" t="s">
        <v>1255</v>
      </c>
      <c r="H14" s="459" t="s">
        <v>1256</v>
      </c>
      <c r="I14" s="95" t="s">
        <v>1257</v>
      </c>
      <c r="J14" s="452">
        <v>0.25</v>
      </c>
      <c r="K14" s="452">
        <v>0.25</v>
      </c>
      <c r="L14" s="452">
        <v>0.25</v>
      </c>
      <c r="M14" s="452">
        <v>0.25</v>
      </c>
      <c r="N14" s="456" t="s">
        <v>1258</v>
      </c>
    </row>
    <row r="15" spans="1:54" ht="78.75" x14ac:dyDescent="0.25">
      <c r="A15" s="822" t="s">
        <v>1259</v>
      </c>
      <c r="B15" s="800"/>
      <c r="C15" s="816"/>
      <c r="D15" s="825" t="s">
        <v>263</v>
      </c>
      <c r="E15" s="825" t="s">
        <v>1260</v>
      </c>
      <c r="F15" s="817" t="s">
        <v>460</v>
      </c>
      <c r="G15" s="95" t="s">
        <v>1261</v>
      </c>
      <c r="H15" s="819" t="s">
        <v>1262</v>
      </c>
      <c r="I15" s="95" t="s">
        <v>1263</v>
      </c>
      <c r="J15" s="452">
        <v>0.25</v>
      </c>
      <c r="K15" s="452">
        <v>0.25</v>
      </c>
      <c r="L15" s="452">
        <v>0.25</v>
      </c>
      <c r="M15" s="452">
        <v>0.25</v>
      </c>
      <c r="N15" s="456" t="s">
        <v>1264</v>
      </c>
    </row>
    <row r="16" spans="1:54" ht="63" x14ac:dyDescent="0.25">
      <c r="A16" s="823"/>
      <c r="B16" s="800"/>
      <c r="C16" s="816"/>
      <c r="D16" s="826"/>
      <c r="E16" s="827"/>
      <c r="F16" s="818"/>
      <c r="G16" s="95" t="s">
        <v>1265</v>
      </c>
      <c r="H16" s="819"/>
      <c r="I16" s="95" t="s">
        <v>1266</v>
      </c>
      <c r="J16" s="452">
        <v>0.25</v>
      </c>
      <c r="K16" s="452">
        <v>0.25</v>
      </c>
      <c r="L16" s="452">
        <v>0.25</v>
      </c>
      <c r="M16" s="452">
        <v>0.25</v>
      </c>
      <c r="N16" s="456" t="s">
        <v>1267</v>
      </c>
    </row>
    <row r="17" spans="1:14" ht="47.25" x14ac:dyDescent="0.25">
      <c r="A17" s="823"/>
      <c r="B17" s="800"/>
      <c r="C17" s="816"/>
      <c r="D17" s="826"/>
      <c r="E17" s="825" t="s">
        <v>263</v>
      </c>
      <c r="F17" s="817" t="s">
        <v>461</v>
      </c>
      <c r="G17" s="95" t="s">
        <v>1268</v>
      </c>
      <c r="H17" s="819"/>
      <c r="I17" s="95" t="s">
        <v>1269</v>
      </c>
      <c r="J17" s="452">
        <v>1</v>
      </c>
      <c r="K17" s="452">
        <v>0</v>
      </c>
      <c r="L17" s="452">
        <v>0</v>
      </c>
      <c r="M17" s="452">
        <v>0</v>
      </c>
      <c r="N17" s="456" t="s">
        <v>1270</v>
      </c>
    </row>
    <row r="18" spans="1:14" ht="47.25" x14ac:dyDescent="0.25">
      <c r="A18" s="824"/>
      <c r="B18" s="801"/>
      <c r="C18" s="816"/>
      <c r="D18" s="827"/>
      <c r="E18" s="827"/>
      <c r="F18" s="818"/>
      <c r="G18" s="95" t="s">
        <v>1271</v>
      </c>
      <c r="H18" s="819"/>
      <c r="I18" s="95" t="s">
        <v>1272</v>
      </c>
      <c r="J18" s="452">
        <v>0.25</v>
      </c>
      <c r="K18" s="452">
        <v>0.25</v>
      </c>
      <c r="L18" s="452">
        <v>0.25</v>
      </c>
      <c r="M18" s="452">
        <v>0.25</v>
      </c>
      <c r="N18" s="460" t="s">
        <v>1270</v>
      </c>
    </row>
    <row r="19" spans="1:14" hidden="1" x14ac:dyDescent="0.25">
      <c r="A19" s="429"/>
      <c r="B19" s="461"/>
      <c r="C19" s="816"/>
      <c r="D19" s="461"/>
      <c r="E19" s="461"/>
      <c r="F19" s="817" t="s">
        <v>1273</v>
      </c>
      <c r="G19" s="726"/>
      <c r="H19" s="726"/>
      <c r="I19" s="726"/>
      <c r="J19" s="726"/>
      <c r="K19" s="726"/>
      <c r="L19" s="726"/>
      <c r="M19" s="726"/>
      <c r="N19" s="799"/>
    </row>
    <row r="20" spans="1:14" hidden="1" x14ac:dyDescent="0.25">
      <c r="A20" s="429"/>
      <c r="B20" s="461"/>
      <c r="C20" s="816"/>
      <c r="D20" s="461"/>
      <c r="E20" s="461"/>
      <c r="F20" s="818"/>
      <c r="G20" s="726"/>
      <c r="H20" s="726"/>
      <c r="I20" s="726"/>
      <c r="J20" s="726"/>
      <c r="K20" s="726"/>
      <c r="L20" s="726"/>
      <c r="M20" s="726"/>
      <c r="N20" s="801"/>
    </row>
  </sheetData>
  <mergeCells count="22">
    <mergeCell ref="N19:N20"/>
    <mergeCell ref="N7:N8"/>
    <mergeCell ref="A9:A13"/>
    <mergeCell ref="H9:H13"/>
    <mergeCell ref="A15:A18"/>
    <mergeCell ref="D15:D18"/>
    <mergeCell ref="E15:E16"/>
    <mergeCell ref="F15:F16"/>
    <mergeCell ref="H15:H18"/>
    <mergeCell ref="E17:E18"/>
    <mergeCell ref="F17:F18"/>
    <mergeCell ref="A2:F4"/>
    <mergeCell ref="G2:M4"/>
    <mergeCell ref="A7:A8"/>
    <mergeCell ref="B7:B18"/>
    <mergeCell ref="C7:C20"/>
    <mergeCell ref="D7:D8"/>
    <mergeCell ref="E7:E8"/>
    <mergeCell ref="F7:F8"/>
    <mergeCell ref="H7:H8"/>
    <mergeCell ref="F19:F20"/>
    <mergeCell ref="G19:M20"/>
  </mergeCells>
  <printOptions horizontalCentered="1" verticalCentered="1"/>
  <pageMargins left="0.70866141732283472" right="0.70866141732283472" top="0.74803149606299213" bottom="0.74803149606299213" header="0.31496062992125984" footer="0.31496062992125984"/>
  <pageSetup scale="36" fitToHeight="0" orientation="landscape" r:id="rId1"/>
  <headerFooter>
    <oddHeader>&amp;L&amp;"-,Negrita"Unidad Administrativa Especial del Servicio Público de Empleo - UAESPE -  
PLAN DE ACCIÓN 2019
Subdirección de Tecnología&amp;R&amp;P/&amp;N</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5AE5-F4E5-4537-A8B9-81034224058A}">
  <sheetPr>
    <pageSetUpPr fitToPage="1"/>
  </sheetPr>
  <dimension ref="A1:N65"/>
  <sheetViews>
    <sheetView topLeftCell="F34" zoomScale="70" zoomScaleNormal="70" workbookViewId="0">
      <selection activeCell="G35" sqref="G35"/>
    </sheetView>
  </sheetViews>
  <sheetFormatPr baseColWidth="10" defaultRowHeight="15.75" x14ac:dyDescent="0.25"/>
  <cols>
    <col min="1" max="1" width="16.5703125" style="426" customWidth="1"/>
    <col min="2" max="2" width="27.5703125" style="426" customWidth="1"/>
    <col min="3" max="3" width="32.140625" style="426" customWidth="1"/>
    <col min="4" max="4" width="22.7109375" style="426" customWidth="1"/>
    <col min="5" max="5" width="33.5703125" style="535" customWidth="1"/>
    <col min="6" max="6" width="49.28515625" style="426" customWidth="1"/>
    <col min="7" max="7" width="47.7109375" style="426" customWidth="1"/>
    <col min="8" max="8" width="21.5703125" style="426" customWidth="1"/>
    <col min="9" max="9" width="31.42578125" style="532" customWidth="1"/>
    <col min="10" max="10" width="22.5703125" style="426" customWidth="1"/>
    <col min="11" max="11" width="17.7109375" style="426" customWidth="1"/>
    <col min="12" max="12" width="21.42578125" style="426" customWidth="1"/>
    <col min="13" max="13" width="20.5703125" style="426" customWidth="1"/>
    <col min="14" max="14" width="48.42578125" style="426" customWidth="1"/>
    <col min="15" max="16384" width="11.42578125" style="426"/>
  </cols>
  <sheetData>
    <row r="1" spans="1:14" x14ac:dyDescent="0.25">
      <c r="H1" s="450"/>
    </row>
    <row r="2" spans="1:14" x14ac:dyDescent="0.25">
      <c r="A2" s="726"/>
      <c r="B2" s="726"/>
      <c r="C2" s="726"/>
      <c r="D2" s="726"/>
      <c r="E2" s="726"/>
      <c r="F2" s="726"/>
      <c r="G2" s="793" t="s">
        <v>1274</v>
      </c>
      <c r="H2" s="794"/>
      <c r="I2" s="794"/>
      <c r="J2" s="794"/>
      <c r="K2" s="794"/>
      <c r="L2" s="794"/>
      <c r="M2" s="794"/>
      <c r="N2" s="260" t="s">
        <v>1167</v>
      </c>
    </row>
    <row r="3" spans="1:14" x14ac:dyDescent="0.25">
      <c r="A3" s="726"/>
      <c r="B3" s="726"/>
      <c r="C3" s="726"/>
      <c r="D3" s="726"/>
      <c r="E3" s="726"/>
      <c r="F3" s="726"/>
      <c r="G3" s="795"/>
      <c r="H3" s="796"/>
      <c r="I3" s="796"/>
      <c r="J3" s="796"/>
      <c r="K3" s="796"/>
      <c r="L3" s="796"/>
      <c r="M3" s="796"/>
      <c r="N3" s="260" t="s">
        <v>1168</v>
      </c>
    </row>
    <row r="4" spans="1:14" x14ac:dyDescent="0.25">
      <c r="A4" s="726"/>
      <c r="B4" s="726"/>
      <c r="C4" s="726"/>
      <c r="D4" s="726"/>
      <c r="E4" s="726"/>
      <c r="F4" s="726"/>
      <c r="G4" s="797"/>
      <c r="H4" s="798"/>
      <c r="I4" s="798"/>
      <c r="J4" s="798"/>
      <c r="K4" s="798"/>
      <c r="L4" s="798"/>
      <c r="M4" s="798"/>
      <c r="N4" s="260" t="s">
        <v>1169</v>
      </c>
    </row>
    <row r="5" spans="1:14" x14ac:dyDescent="0.25">
      <c r="H5" s="450"/>
    </row>
    <row r="6" spans="1:14" ht="80.25" customHeight="1" x14ac:dyDescent="0.25">
      <c r="A6" s="462" t="s">
        <v>1170</v>
      </c>
      <c r="B6" s="462" t="s">
        <v>1171</v>
      </c>
      <c r="C6" s="462" t="s">
        <v>1172</v>
      </c>
      <c r="D6" s="462" t="s">
        <v>1173</v>
      </c>
      <c r="E6" s="462" t="s">
        <v>1174</v>
      </c>
      <c r="F6" s="462" t="s">
        <v>1175</v>
      </c>
      <c r="G6" s="462" t="s">
        <v>455</v>
      </c>
      <c r="H6" s="463" t="s">
        <v>116</v>
      </c>
      <c r="I6" s="462" t="s">
        <v>1176</v>
      </c>
      <c r="J6" s="464" t="s">
        <v>1177</v>
      </c>
      <c r="K6" s="462" t="s">
        <v>1178</v>
      </c>
      <c r="L6" s="462" t="s">
        <v>1179</v>
      </c>
      <c r="M6" s="462" t="s">
        <v>1180</v>
      </c>
      <c r="N6" s="439" t="s">
        <v>1181</v>
      </c>
    </row>
    <row r="7" spans="1:14" ht="75" customHeight="1" x14ac:dyDescent="0.25">
      <c r="A7" s="828" t="s">
        <v>1220</v>
      </c>
      <c r="B7" s="828" t="s">
        <v>1183</v>
      </c>
      <c r="C7" s="806" t="s">
        <v>1219</v>
      </c>
      <c r="D7" s="799" t="s">
        <v>1185</v>
      </c>
      <c r="E7" s="806" t="s">
        <v>1241</v>
      </c>
      <c r="F7" s="787" t="s">
        <v>462</v>
      </c>
      <c r="G7" s="438" t="s">
        <v>1275</v>
      </c>
      <c r="H7" s="438" t="s">
        <v>1276</v>
      </c>
      <c r="I7" s="438" t="s">
        <v>1277</v>
      </c>
      <c r="J7" s="465">
        <v>0</v>
      </c>
      <c r="K7" s="465">
        <v>0.33329999999999999</v>
      </c>
      <c r="L7" s="465">
        <v>0.33329999999999999</v>
      </c>
      <c r="M7" s="465">
        <v>0.33329999999999999</v>
      </c>
      <c r="N7" s="834" t="s">
        <v>1278</v>
      </c>
    </row>
    <row r="8" spans="1:14" ht="43.5" customHeight="1" x14ac:dyDescent="0.25">
      <c r="A8" s="828"/>
      <c r="B8" s="828"/>
      <c r="C8" s="806"/>
      <c r="D8" s="800"/>
      <c r="E8" s="806"/>
      <c r="F8" s="787"/>
      <c r="G8" s="438" t="s">
        <v>1279</v>
      </c>
      <c r="H8" s="438" t="s">
        <v>1276</v>
      </c>
      <c r="I8" s="438" t="s">
        <v>1280</v>
      </c>
      <c r="J8" s="465">
        <v>0.25</v>
      </c>
      <c r="K8" s="465">
        <v>0.25</v>
      </c>
      <c r="L8" s="465">
        <v>0.25</v>
      </c>
      <c r="M8" s="465">
        <v>0.25</v>
      </c>
      <c r="N8" s="835"/>
    </row>
    <row r="9" spans="1:14" ht="54" customHeight="1" x14ac:dyDescent="0.25">
      <c r="A9" s="828"/>
      <c r="B9" s="828"/>
      <c r="C9" s="806"/>
      <c r="D9" s="800"/>
      <c r="E9" s="806"/>
      <c r="F9" s="787"/>
      <c r="G9" s="438" t="s">
        <v>1281</v>
      </c>
      <c r="H9" s="438" t="s">
        <v>1276</v>
      </c>
      <c r="I9" s="438" t="s">
        <v>1280</v>
      </c>
      <c r="J9" s="465">
        <v>0.25</v>
      </c>
      <c r="K9" s="465">
        <v>0.25</v>
      </c>
      <c r="L9" s="465">
        <v>0.25</v>
      </c>
      <c r="M9" s="465">
        <v>0.25</v>
      </c>
      <c r="N9" s="835"/>
    </row>
    <row r="10" spans="1:14" ht="60" customHeight="1" x14ac:dyDescent="0.25">
      <c r="A10" s="828"/>
      <c r="B10" s="828"/>
      <c r="C10" s="806"/>
      <c r="D10" s="800"/>
      <c r="E10" s="806"/>
      <c r="F10" s="438" t="s">
        <v>1282</v>
      </c>
      <c r="G10" s="438" t="s">
        <v>1283</v>
      </c>
      <c r="H10" s="438" t="s">
        <v>1276</v>
      </c>
      <c r="I10" s="438" t="s">
        <v>1284</v>
      </c>
      <c r="J10" s="465">
        <v>0.25</v>
      </c>
      <c r="K10" s="465">
        <v>0.25</v>
      </c>
      <c r="L10" s="465">
        <v>0.25</v>
      </c>
      <c r="M10" s="465">
        <v>0.25</v>
      </c>
      <c r="N10" s="835"/>
    </row>
    <row r="11" spans="1:14" ht="44.25" customHeight="1" x14ac:dyDescent="0.25">
      <c r="A11" s="828"/>
      <c r="B11" s="828"/>
      <c r="C11" s="806"/>
      <c r="D11" s="800"/>
      <c r="E11" s="806"/>
      <c r="F11" s="787" t="s">
        <v>463</v>
      </c>
      <c r="G11" s="438" t="s">
        <v>1285</v>
      </c>
      <c r="H11" s="438" t="s">
        <v>1276</v>
      </c>
      <c r="I11" s="438" t="s">
        <v>1280</v>
      </c>
      <c r="J11" s="446">
        <v>0</v>
      </c>
      <c r="K11" s="446">
        <v>0.33329999999999999</v>
      </c>
      <c r="L11" s="446">
        <v>0.33329999999999999</v>
      </c>
      <c r="M11" s="446">
        <v>0.33329999999999999</v>
      </c>
      <c r="N11" s="835"/>
    </row>
    <row r="12" spans="1:14" ht="69" customHeight="1" x14ac:dyDescent="0.25">
      <c r="A12" s="828"/>
      <c r="B12" s="828"/>
      <c r="C12" s="806"/>
      <c r="D12" s="800"/>
      <c r="E12" s="806"/>
      <c r="F12" s="787"/>
      <c r="G12" s="438" t="s">
        <v>1286</v>
      </c>
      <c r="H12" s="438" t="s">
        <v>1276</v>
      </c>
      <c r="I12" s="438" t="s">
        <v>1287</v>
      </c>
      <c r="J12" s="446">
        <v>0</v>
      </c>
      <c r="K12" s="446">
        <v>0.33329999999999999</v>
      </c>
      <c r="L12" s="446">
        <v>0.33329999999999999</v>
      </c>
      <c r="M12" s="446">
        <v>0.33329999999999999</v>
      </c>
      <c r="N12" s="836"/>
    </row>
    <row r="13" spans="1:14" ht="69" customHeight="1" x14ac:dyDescent="0.25">
      <c r="A13" s="828"/>
      <c r="B13" s="828"/>
      <c r="C13" s="806"/>
      <c r="D13" s="800"/>
      <c r="E13" s="806" t="s">
        <v>1241</v>
      </c>
      <c r="F13" s="529" t="s">
        <v>1288</v>
      </c>
      <c r="G13" s="438" t="s">
        <v>1289</v>
      </c>
      <c r="H13" s="438" t="s">
        <v>1290</v>
      </c>
      <c r="I13" s="438" t="s">
        <v>1291</v>
      </c>
      <c r="J13" s="446">
        <v>0.25</v>
      </c>
      <c r="K13" s="446">
        <v>0.25</v>
      </c>
      <c r="L13" s="446">
        <v>0.25</v>
      </c>
      <c r="M13" s="446">
        <v>0.25</v>
      </c>
      <c r="N13" s="456"/>
    </row>
    <row r="14" spans="1:14" ht="54" customHeight="1" x14ac:dyDescent="0.25">
      <c r="A14" s="828"/>
      <c r="B14" s="828"/>
      <c r="C14" s="806"/>
      <c r="D14" s="800"/>
      <c r="E14" s="806"/>
      <c r="F14" s="817" t="s">
        <v>1292</v>
      </c>
      <c r="G14" s="438" t="s">
        <v>1293</v>
      </c>
      <c r="H14" s="438" t="s">
        <v>1290</v>
      </c>
      <c r="I14" s="438" t="s">
        <v>1294</v>
      </c>
      <c r="J14" s="446">
        <v>1</v>
      </c>
      <c r="K14" s="446">
        <v>0</v>
      </c>
      <c r="L14" s="446">
        <v>0</v>
      </c>
      <c r="M14" s="446">
        <v>0</v>
      </c>
      <c r="N14" s="456"/>
    </row>
    <row r="15" spans="1:14" ht="58.5" customHeight="1" x14ac:dyDescent="0.25">
      <c r="A15" s="828"/>
      <c r="B15" s="828"/>
      <c r="C15" s="806"/>
      <c r="D15" s="800"/>
      <c r="E15" s="806"/>
      <c r="F15" s="829"/>
      <c r="G15" s="438" t="s">
        <v>1295</v>
      </c>
      <c r="H15" s="438" t="s">
        <v>1290</v>
      </c>
      <c r="I15" s="438" t="s">
        <v>1296</v>
      </c>
      <c r="J15" s="446">
        <v>1</v>
      </c>
      <c r="K15" s="446">
        <v>0</v>
      </c>
      <c r="L15" s="446">
        <v>0</v>
      </c>
      <c r="M15" s="446">
        <v>0</v>
      </c>
      <c r="N15" s="456"/>
    </row>
    <row r="16" spans="1:14" ht="70.5" customHeight="1" x14ac:dyDescent="0.25">
      <c r="A16" s="828"/>
      <c r="B16" s="828"/>
      <c r="C16" s="806"/>
      <c r="D16" s="800"/>
      <c r="E16" s="806"/>
      <c r="F16" s="818"/>
      <c r="G16" s="438" t="s">
        <v>1297</v>
      </c>
      <c r="H16" s="438" t="s">
        <v>1290</v>
      </c>
      <c r="I16" s="438" t="s">
        <v>1298</v>
      </c>
      <c r="J16" s="446">
        <v>0.25</v>
      </c>
      <c r="K16" s="446">
        <v>0.25</v>
      </c>
      <c r="L16" s="446">
        <v>0.25</v>
      </c>
      <c r="M16" s="446">
        <v>0.25</v>
      </c>
      <c r="N16" s="456"/>
    </row>
    <row r="17" spans="1:14" ht="69" customHeight="1" x14ac:dyDescent="0.25">
      <c r="A17" s="828"/>
      <c r="B17" s="828"/>
      <c r="C17" s="806"/>
      <c r="D17" s="800"/>
      <c r="E17" s="806"/>
      <c r="F17" s="529" t="s">
        <v>1299</v>
      </c>
      <c r="G17" s="438" t="s">
        <v>1300</v>
      </c>
      <c r="H17" s="438" t="s">
        <v>1290</v>
      </c>
      <c r="I17" s="438" t="s">
        <v>1301</v>
      </c>
      <c r="J17" s="446">
        <v>1</v>
      </c>
      <c r="K17" s="446">
        <v>0</v>
      </c>
      <c r="L17" s="446">
        <v>0</v>
      </c>
      <c r="M17" s="446">
        <v>0</v>
      </c>
      <c r="N17" s="456"/>
    </row>
    <row r="18" spans="1:14" ht="69" customHeight="1" x14ac:dyDescent="0.25">
      <c r="A18" s="828"/>
      <c r="B18" s="828"/>
      <c r="C18" s="806"/>
      <c r="D18" s="800"/>
      <c r="E18" s="830" t="s">
        <v>1241</v>
      </c>
      <c r="F18" s="817" t="s">
        <v>1302</v>
      </c>
      <c r="G18" s="438" t="s">
        <v>1303</v>
      </c>
      <c r="H18" s="438" t="s">
        <v>1304</v>
      </c>
      <c r="I18" s="438" t="s">
        <v>1305</v>
      </c>
      <c r="J18" s="446">
        <v>0.25</v>
      </c>
      <c r="K18" s="446">
        <v>0.25</v>
      </c>
      <c r="L18" s="446">
        <v>0.25</v>
      </c>
      <c r="M18" s="446">
        <v>0.25</v>
      </c>
      <c r="N18" s="466"/>
    </row>
    <row r="19" spans="1:14" ht="69" customHeight="1" x14ac:dyDescent="0.25">
      <c r="A19" s="828"/>
      <c r="B19" s="828"/>
      <c r="C19" s="806"/>
      <c r="D19" s="800"/>
      <c r="E19" s="837"/>
      <c r="F19" s="818"/>
      <c r="G19" s="438" t="s">
        <v>1306</v>
      </c>
      <c r="H19" s="438" t="s">
        <v>1307</v>
      </c>
      <c r="I19" s="438" t="s">
        <v>1308</v>
      </c>
      <c r="J19" s="446">
        <v>0.25</v>
      </c>
      <c r="K19" s="446">
        <v>0.25</v>
      </c>
      <c r="L19" s="446">
        <v>0.25</v>
      </c>
      <c r="M19" s="446">
        <v>0.25</v>
      </c>
      <c r="N19" s="466"/>
    </row>
    <row r="20" spans="1:14" ht="69" customHeight="1" x14ac:dyDescent="0.25">
      <c r="A20" s="828"/>
      <c r="B20" s="828"/>
      <c r="C20" s="806"/>
      <c r="D20" s="800"/>
      <c r="E20" s="837"/>
      <c r="F20" s="817" t="s">
        <v>1309</v>
      </c>
      <c r="G20" s="438" t="s">
        <v>1310</v>
      </c>
      <c r="H20" s="438" t="s">
        <v>1307</v>
      </c>
      <c r="I20" s="438" t="s">
        <v>1280</v>
      </c>
      <c r="J20" s="446">
        <v>0.2</v>
      </c>
      <c r="K20" s="446">
        <v>0.2</v>
      </c>
      <c r="L20" s="446">
        <v>0.3</v>
      </c>
      <c r="M20" s="446">
        <v>0.3</v>
      </c>
      <c r="N20" s="466"/>
    </row>
    <row r="21" spans="1:14" ht="69" customHeight="1" x14ac:dyDescent="0.25">
      <c r="A21" s="828"/>
      <c r="B21" s="828"/>
      <c r="C21" s="806"/>
      <c r="D21" s="800"/>
      <c r="E21" s="837"/>
      <c r="F21" s="829"/>
      <c r="G21" s="438" t="s">
        <v>1311</v>
      </c>
      <c r="H21" s="438" t="s">
        <v>1307</v>
      </c>
      <c r="I21" s="438" t="s">
        <v>1280</v>
      </c>
      <c r="J21" s="446">
        <v>0.2</v>
      </c>
      <c r="K21" s="446">
        <v>0.2</v>
      </c>
      <c r="L21" s="446">
        <v>0.3</v>
      </c>
      <c r="M21" s="446">
        <v>0.3</v>
      </c>
      <c r="N21" s="466"/>
    </row>
    <row r="22" spans="1:14" ht="69" customHeight="1" x14ac:dyDescent="0.25">
      <c r="A22" s="828"/>
      <c r="B22" s="828"/>
      <c r="C22" s="806"/>
      <c r="D22" s="800"/>
      <c r="E22" s="831"/>
      <c r="F22" s="829"/>
      <c r="G22" s="438" t="s">
        <v>1312</v>
      </c>
      <c r="H22" s="438" t="s">
        <v>1307</v>
      </c>
      <c r="I22" s="438" t="s">
        <v>1280</v>
      </c>
      <c r="J22" s="446">
        <v>0.2</v>
      </c>
      <c r="K22" s="446">
        <v>0.2</v>
      </c>
      <c r="L22" s="446">
        <v>0.3</v>
      </c>
      <c r="M22" s="446">
        <v>0.3</v>
      </c>
      <c r="N22" s="466"/>
    </row>
    <row r="23" spans="1:14" ht="69" customHeight="1" x14ac:dyDescent="0.25">
      <c r="A23" s="828"/>
      <c r="B23" s="828"/>
      <c r="C23" s="806"/>
      <c r="D23" s="800"/>
      <c r="E23" s="806" t="s">
        <v>1313</v>
      </c>
      <c r="F23" s="830" t="s">
        <v>1314</v>
      </c>
      <c r="G23" s="438" t="s">
        <v>1315</v>
      </c>
      <c r="H23" s="467" t="s">
        <v>1316</v>
      </c>
      <c r="I23" s="438" t="s">
        <v>1317</v>
      </c>
      <c r="J23" s="446">
        <v>0.5</v>
      </c>
      <c r="K23" s="446">
        <v>0.2</v>
      </c>
      <c r="L23" s="446">
        <v>0.2</v>
      </c>
      <c r="M23" s="446">
        <v>0.1</v>
      </c>
      <c r="N23" s="838" t="s">
        <v>1318</v>
      </c>
    </row>
    <row r="24" spans="1:14" ht="69" customHeight="1" x14ac:dyDescent="0.25">
      <c r="A24" s="828"/>
      <c r="B24" s="828"/>
      <c r="C24" s="806"/>
      <c r="D24" s="801"/>
      <c r="E24" s="806"/>
      <c r="F24" s="831"/>
      <c r="G24" s="438" t="s">
        <v>1319</v>
      </c>
      <c r="H24" s="467" t="s">
        <v>1316</v>
      </c>
      <c r="I24" s="438" t="s">
        <v>1320</v>
      </c>
      <c r="J24" s="446">
        <v>0.25</v>
      </c>
      <c r="K24" s="446">
        <v>0.25</v>
      </c>
      <c r="L24" s="446">
        <v>0.25</v>
      </c>
      <c r="M24" s="446">
        <v>0.25</v>
      </c>
      <c r="N24" s="821"/>
    </row>
    <row r="25" spans="1:14" ht="78.75" x14ac:dyDescent="0.25">
      <c r="A25" s="828"/>
      <c r="B25" s="828"/>
      <c r="C25" s="806"/>
      <c r="D25" s="799" t="s">
        <v>1236</v>
      </c>
      <c r="E25" s="830" t="s">
        <v>1321</v>
      </c>
      <c r="F25" s="832" t="s">
        <v>476</v>
      </c>
      <c r="G25" s="457" t="s">
        <v>1322</v>
      </c>
      <c r="H25" s="467" t="s">
        <v>1316</v>
      </c>
      <c r="I25" s="467" t="s">
        <v>1323</v>
      </c>
      <c r="J25" s="531">
        <v>0</v>
      </c>
      <c r="K25" s="531">
        <v>0</v>
      </c>
      <c r="L25" s="531">
        <v>0</v>
      </c>
      <c r="M25" s="531">
        <v>1</v>
      </c>
      <c r="N25" s="460" t="s">
        <v>1324</v>
      </c>
    </row>
    <row r="26" spans="1:14" ht="63" x14ac:dyDescent="0.25">
      <c r="A26" s="828"/>
      <c r="B26" s="828"/>
      <c r="C26" s="806"/>
      <c r="D26" s="801"/>
      <c r="E26" s="831"/>
      <c r="F26" s="832"/>
      <c r="G26" s="457" t="s">
        <v>1325</v>
      </c>
      <c r="H26" s="467" t="s">
        <v>1316</v>
      </c>
      <c r="I26" s="467" t="s">
        <v>472</v>
      </c>
      <c r="J26" s="531">
        <v>0.25</v>
      </c>
      <c r="K26" s="531">
        <v>0.25</v>
      </c>
      <c r="L26" s="531">
        <v>0.25</v>
      </c>
      <c r="M26" s="531">
        <v>0.25</v>
      </c>
      <c r="N26" s="532"/>
    </row>
    <row r="27" spans="1:14" ht="61.5" customHeight="1" x14ac:dyDescent="0.25">
      <c r="A27" s="828"/>
      <c r="B27" s="828"/>
      <c r="C27" s="806"/>
      <c r="D27" s="530" t="s">
        <v>200</v>
      </c>
      <c r="E27" s="528" t="s">
        <v>1326</v>
      </c>
      <c r="F27" s="832"/>
      <c r="G27" s="457" t="s">
        <v>1327</v>
      </c>
      <c r="H27" s="467" t="s">
        <v>1316</v>
      </c>
      <c r="I27" s="467" t="s">
        <v>1328</v>
      </c>
      <c r="J27" s="531">
        <v>0.25</v>
      </c>
      <c r="K27" s="531">
        <v>0.25</v>
      </c>
      <c r="L27" s="531">
        <v>0.25</v>
      </c>
      <c r="M27" s="531">
        <v>0.25</v>
      </c>
      <c r="N27" s="455" t="s">
        <v>1329</v>
      </c>
    </row>
    <row r="28" spans="1:14" ht="47.25" x14ac:dyDescent="0.25">
      <c r="A28" s="828"/>
      <c r="B28" s="828"/>
      <c r="C28" s="806"/>
      <c r="D28" s="530" t="s">
        <v>1220</v>
      </c>
      <c r="E28" s="528" t="s">
        <v>1221</v>
      </c>
      <c r="F28" s="832"/>
      <c r="G28" s="457" t="s">
        <v>1330</v>
      </c>
      <c r="H28" s="467" t="s">
        <v>1316</v>
      </c>
      <c r="I28" s="467" t="s">
        <v>477</v>
      </c>
      <c r="J28" s="531">
        <v>0</v>
      </c>
      <c r="K28" s="531">
        <v>0.5</v>
      </c>
      <c r="L28" s="531">
        <v>0</v>
      </c>
      <c r="M28" s="531">
        <v>0.5</v>
      </c>
      <c r="N28" s="460" t="s">
        <v>1331</v>
      </c>
    </row>
    <row r="29" spans="1:14" ht="58.5" customHeight="1" x14ac:dyDescent="0.25">
      <c r="A29" s="828"/>
      <c r="B29" s="828"/>
      <c r="C29" s="806"/>
      <c r="D29" s="530" t="s">
        <v>1220</v>
      </c>
      <c r="E29" s="528" t="s">
        <v>1221</v>
      </c>
      <c r="F29" s="832" t="s">
        <v>475</v>
      </c>
      <c r="G29" s="457" t="s">
        <v>1332</v>
      </c>
      <c r="H29" s="467" t="s">
        <v>1316</v>
      </c>
      <c r="I29" s="467" t="s">
        <v>1333</v>
      </c>
      <c r="J29" s="531">
        <v>0.5</v>
      </c>
      <c r="K29" s="531">
        <v>0.5</v>
      </c>
      <c r="L29" s="531">
        <v>0</v>
      </c>
      <c r="M29" s="531">
        <v>0</v>
      </c>
      <c r="N29" s="260" t="s">
        <v>1334</v>
      </c>
    </row>
    <row r="30" spans="1:14" ht="61.5" customHeight="1" x14ac:dyDescent="0.25">
      <c r="A30" s="828"/>
      <c r="B30" s="828"/>
      <c r="C30" s="806"/>
      <c r="D30" s="530" t="s">
        <v>1220</v>
      </c>
      <c r="E30" s="528" t="s">
        <v>1221</v>
      </c>
      <c r="F30" s="832"/>
      <c r="G30" s="457" t="s">
        <v>1335</v>
      </c>
      <c r="H30" s="467" t="s">
        <v>1316</v>
      </c>
      <c r="I30" s="467" t="s">
        <v>1336</v>
      </c>
      <c r="J30" s="531">
        <v>0.25</v>
      </c>
      <c r="K30" s="531">
        <v>0.25</v>
      </c>
      <c r="L30" s="531">
        <v>0.25</v>
      </c>
      <c r="M30" s="531">
        <v>0.25</v>
      </c>
      <c r="N30" s="527" t="s">
        <v>1337</v>
      </c>
    </row>
    <row r="31" spans="1:14" ht="46.5" customHeight="1" x14ac:dyDescent="0.25">
      <c r="A31" s="828"/>
      <c r="B31" s="828"/>
      <c r="C31" s="806"/>
      <c r="D31" s="530" t="s">
        <v>1220</v>
      </c>
      <c r="E31" s="528" t="s">
        <v>1221</v>
      </c>
      <c r="F31" s="832"/>
      <c r="G31" s="457" t="s">
        <v>1338</v>
      </c>
      <c r="H31" s="467" t="s">
        <v>1316</v>
      </c>
      <c r="I31" s="467" t="s">
        <v>1339</v>
      </c>
      <c r="J31" s="531">
        <v>0.25</v>
      </c>
      <c r="K31" s="531">
        <v>0.25</v>
      </c>
      <c r="L31" s="531">
        <v>0.25</v>
      </c>
      <c r="M31" s="531">
        <v>0.25</v>
      </c>
      <c r="N31" s="260" t="s">
        <v>1340</v>
      </c>
    </row>
    <row r="32" spans="1:14" ht="31.5" x14ac:dyDescent="0.25">
      <c r="A32" s="828"/>
      <c r="B32" s="828"/>
      <c r="C32" s="806"/>
      <c r="D32" s="530" t="s">
        <v>1220</v>
      </c>
      <c r="E32" s="528" t="s">
        <v>1221</v>
      </c>
      <c r="F32" s="832"/>
      <c r="G32" s="457" t="s">
        <v>473</v>
      </c>
      <c r="H32" s="467" t="s">
        <v>1316</v>
      </c>
      <c r="I32" s="467" t="s">
        <v>1341</v>
      </c>
      <c r="J32" s="531">
        <v>0.25</v>
      </c>
      <c r="K32" s="531">
        <v>0.25</v>
      </c>
      <c r="L32" s="531">
        <v>0.25</v>
      </c>
      <c r="M32" s="531">
        <v>0.25</v>
      </c>
      <c r="N32" s="260" t="s">
        <v>1342</v>
      </c>
    </row>
    <row r="33" spans="1:14" ht="47.25" customHeight="1" x14ac:dyDescent="0.25">
      <c r="A33" s="828"/>
      <c r="B33" s="828"/>
      <c r="C33" s="806"/>
      <c r="D33" s="530" t="s">
        <v>1220</v>
      </c>
      <c r="E33" s="528" t="s">
        <v>1221</v>
      </c>
      <c r="F33" s="832"/>
      <c r="G33" s="457" t="s">
        <v>1343</v>
      </c>
      <c r="H33" s="467" t="s">
        <v>1316</v>
      </c>
      <c r="I33" s="467" t="s">
        <v>1344</v>
      </c>
      <c r="J33" s="531">
        <v>0.25</v>
      </c>
      <c r="K33" s="531">
        <v>0.25</v>
      </c>
      <c r="L33" s="531">
        <v>0.25</v>
      </c>
      <c r="M33" s="531">
        <v>0.25</v>
      </c>
      <c r="N33" s="260" t="s">
        <v>1340</v>
      </c>
    </row>
    <row r="34" spans="1:14" ht="110.25" x14ac:dyDescent="0.25">
      <c r="A34" s="828"/>
      <c r="B34" s="828"/>
      <c r="C34" s="806"/>
      <c r="D34" s="530" t="s">
        <v>1220</v>
      </c>
      <c r="E34" s="528" t="s">
        <v>1221</v>
      </c>
      <c r="F34" s="832"/>
      <c r="G34" s="457" t="s">
        <v>1345</v>
      </c>
      <c r="H34" s="467" t="s">
        <v>1316</v>
      </c>
      <c r="I34" s="467" t="s">
        <v>1344</v>
      </c>
      <c r="J34" s="531">
        <v>0.25</v>
      </c>
      <c r="K34" s="531">
        <v>0.25</v>
      </c>
      <c r="L34" s="531">
        <v>0.25</v>
      </c>
      <c r="M34" s="531">
        <v>0.25</v>
      </c>
      <c r="N34" s="532"/>
    </row>
    <row r="35" spans="1:14" ht="78.75" x14ac:dyDescent="0.25">
      <c r="A35" s="828"/>
      <c r="B35" s="828"/>
      <c r="C35" s="806"/>
      <c r="D35" s="530" t="s">
        <v>1220</v>
      </c>
      <c r="E35" s="528" t="s">
        <v>1221</v>
      </c>
      <c r="F35" s="832"/>
      <c r="G35" s="457" t="s">
        <v>1346</v>
      </c>
      <c r="H35" s="467" t="s">
        <v>1316</v>
      </c>
      <c r="I35" s="467" t="s">
        <v>1347</v>
      </c>
      <c r="J35" s="531">
        <v>0.25</v>
      </c>
      <c r="K35" s="531">
        <v>0.25</v>
      </c>
      <c r="L35" s="531">
        <v>0.25</v>
      </c>
      <c r="M35" s="531">
        <v>0.25</v>
      </c>
      <c r="N35" s="527" t="s">
        <v>1348</v>
      </c>
    </row>
    <row r="36" spans="1:14" ht="47.25" x14ac:dyDescent="0.25">
      <c r="A36" s="828"/>
      <c r="B36" s="828"/>
      <c r="C36" s="806" t="s">
        <v>1349</v>
      </c>
      <c r="D36" s="530" t="s">
        <v>1220</v>
      </c>
      <c r="E36" s="528" t="s">
        <v>1221</v>
      </c>
      <c r="F36" s="832" t="s">
        <v>1350</v>
      </c>
      <c r="G36" s="533" t="s">
        <v>1351</v>
      </c>
      <c r="H36" s="527" t="s">
        <v>1352</v>
      </c>
      <c r="I36" s="534" t="s">
        <v>1353</v>
      </c>
      <c r="J36" s="469">
        <v>0.2</v>
      </c>
      <c r="K36" s="469">
        <v>0.3</v>
      </c>
      <c r="L36" s="469">
        <v>0.3</v>
      </c>
      <c r="M36" s="469">
        <v>0.2</v>
      </c>
      <c r="N36" s="470" t="s">
        <v>1354</v>
      </c>
    </row>
    <row r="37" spans="1:14" ht="47.25" x14ac:dyDescent="0.25">
      <c r="A37" s="828"/>
      <c r="B37" s="828"/>
      <c r="C37" s="806"/>
      <c r="D37" s="530" t="s">
        <v>1220</v>
      </c>
      <c r="E37" s="528" t="s">
        <v>1221</v>
      </c>
      <c r="F37" s="832"/>
      <c r="G37" s="471" t="s">
        <v>1355</v>
      </c>
      <c r="H37" s="527" t="s">
        <v>1352</v>
      </c>
      <c r="I37" s="534" t="s">
        <v>1356</v>
      </c>
      <c r="J37" s="469">
        <v>0.2</v>
      </c>
      <c r="K37" s="469">
        <v>0.3</v>
      </c>
      <c r="L37" s="469">
        <v>0.2</v>
      </c>
      <c r="M37" s="469">
        <v>0.3</v>
      </c>
      <c r="N37" s="470" t="s">
        <v>1354</v>
      </c>
    </row>
    <row r="38" spans="1:14" ht="47.25" x14ac:dyDescent="0.25">
      <c r="A38" s="828"/>
      <c r="B38" s="828"/>
      <c r="C38" s="806"/>
      <c r="D38" s="530" t="s">
        <v>1220</v>
      </c>
      <c r="E38" s="528" t="s">
        <v>1221</v>
      </c>
      <c r="F38" s="832"/>
      <c r="G38" s="471" t="s">
        <v>1357</v>
      </c>
      <c r="H38" s="527" t="s">
        <v>1352</v>
      </c>
      <c r="I38" s="527" t="s">
        <v>1358</v>
      </c>
      <c r="J38" s="469">
        <v>0.25</v>
      </c>
      <c r="K38" s="469">
        <v>0.25</v>
      </c>
      <c r="L38" s="469">
        <v>0.25</v>
      </c>
      <c r="M38" s="469">
        <v>0.25</v>
      </c>
      <c r="N38" s="470" t="s">
        <v>1354</v>
      </c>
    </row>
    <row r="39" spans="1:14" ht="63" x14ac:dyDescent="0.25">
      <c r="A39" s="828"/>
      <c r="B39" s="828"/>
      <c r="C39" s="806"/>
      <c r="D39" s="530" t="s">
        <v>1220</v>
      </c>
      <c r="E39" s="528" t="s">
        <v>1221</v>
      </c>
      <c r="F39" s="832"/>
      <c r="G39" s="471" t="s">
        <v>1359</v>
      </c>
      <c r="H39" s="527" t="s">
        <v>1352</v>
      </c>
      <c r="I39" s="539" t="s">
        <v>1585</v>
      </c>
      <c r="J39" s="932">
        <v>0.25</v>
      </c>
      <c r="K39" s="932">
        <v>0.25</v>
      </c>
      <c r="L39" s="932">
        <v>0.25</v>
      </c>
      <c r="M39" s="932">
        <v>0.25</v>
      </c>
      <c r="N39" s="470" t="s">
        <v>1354</v>
      </c>
    </row>
    <row r="40" spans="1:14" ht="47.25" x14ac:dyDescent="0.25">
      <c r="A40" s="828"/>
      <c r="B40" s="828"/>
      <c r="C40" s="806"/>
      <c r="D40" s="530" t="s">
        <v>1220</v>
      </c>
      <c r="E40" s="528" t="s">
        <v>1221</v>
      </c>
      <c r="F40" s="832"/>
      <c r="G40" s="471" t="s">
        <v>1360</v>
      </c>
      <c r="H40" s="527" t="s">
        <v>1352</v>
      </c>
      <c r="I40" s="527" t="s">
        <v>1361</v>
      </c>
      <c r="J40" s="469">
        <v>0</v>
      </c>
      <c r="K40" s="469">
        <v>1</v>
      </c>
      <c r="L40" s="469">
        <v>0</v>
      </c>
      <c r="M40" s="469">
        <v>0</v>
      </c>
      <c r="N40" s="470" t="s">
        <v>1354</v>
      </c>
    </row>
    <row r="41" spans="1:14" ht="47.25" x14ac:dyDescent="0.25">
      <c r="A41" s="828"/>
      <c r="B41" s="828"/>
      <c r="C41" s="806"/>
      <c r="D41" s="530" t="s">
        <v>1220</v>
      </c>
      <c r="E41" s="528" t="s">
        <v>1221</v>
      </c>
      <c r="F41" s="833" t="s">
        <v>1362</v>
      </c>
      <c r="G41" s="533" t="s">
        <v>1363</v>
      </c>
      <c r="H41" s="527" t="s">
        <v>1352</v>
      </c>
      <c r="I41" s="534" t="s">
        <v>1364</v>
      </c>
      <c r="J41" s="469">
        <v>0.2</v>
      </c>
      <c r="K41" s="469">
        <v>0.2</v>
      </c>
      <c r="L41" s="469">
        <v>0.3</v>
      </c>
      <c r="M41" s="469">
        <v>0.3</v>
      </c>
      <c r="N41" s="532"/>
    </row>
    <row r="42" spans="1:14" ht="47.25" x14ac:dyDescent="0.25">
      <c r="A42" s="828"/>
      <c r="B42" s="828"/>
      <c r="C42" s="806"/>
      <c r="D42" s="530" t="s">
        <v>1220</v>
      </c>
      <c r="E42" s="528" t="s">
        <v>1221</v>
      </c>
      <c r="F42" s="833"/>
      <c r="G42" s="438" t="s">
        <v>1365</v>
      </c>
      <c r="H42" s="527" t="s">
        <v>1352</v>
      </c>
      <c r="I42" s="527" t="s">
        <v>1366</v>
      </c>
      <c r="J42" s="469">
        <v>0.25</v>
      </c>
      <c r="K42" s="469">
        <v>0.25</v>
      </c>
      <c r="L42" s="469">
        <v>0.25</v>
      </c>
      <c r="M42" s="469">
        <v>0.25</v>
      </c>
      <c r="N42" s="532"/>
    </row>
    <row r="43" spans="1:14" ht="78.75" x14ac:dyDescent="0.25">
      <c r="A43" s="828"/>
      <c r="B43" s="828"/>
      <c r="C43" s="806"/>
      <c r="D43" s="530" t="s">
        <v>1220</v>
      </c>
      <c r="E43" s="528" t="s">
        <v>1221</v>
      </c>
      <c r="F43" s="531" t="s">
        <v>1367</v>
      </c>
      <c r="G43" s="471" t="s">
        <v>1368</v>
      </c>
      <c r="H43" s="527" t="s">
        <v>1352</v>
      </c>
      <c r="I43" s="527" t="s">
        <v>1369</v>
      </c>
      <c r="J43" s="469">
        <v>0.25</v>
      </c>
      <c r="K43" s="469">
        <v>0.25</v>
      </c>
      <c r="L43" s="469">
        <v>0.25</v>
      </c>
      <c r="M43" s="469">
        <v>0.25</v>
      </c>
      <c r="N43" s="260" t="s">
        <v>1370</v>
      </c>
    </row>
    <row r="44" spans="1:14" x14ac:dyDescent="0.25">
      <c r="I44" s="426"/>
    </row>
    <row r="45" spans="1:14" x14ac:dyDescent="0.25">
      <c r="I45" s="426"/>
    </row>
    <row r="46" spans="1:14" x14ac:dyDescent="0.25">
      <c r="I46" s="426"/>
    </row>
    <row r="47" spans="1:14" x14ac:dyDescent="0.25">
      <c r="I47" s="426"/>
    </row>
    <row r="48" spans="1:14" x14ac:dyDescent="0.25">
      <c r="I48" s="426"/>
    </row>
    <row r="49" spans="9:9" x14ac:dyDescent="0.25">
      <c r="I49" s="426"/>
    </row>
    <row r="50" spans="9:9" x14ac:dyDescent="0.25">
      <c r="I50" s="426"/>
    </row>
    <row r="51" spans="9:9" x14ac:dyDescent="0.25">
      <c r="I51" s="426"/>
    </row>
    <row r="52" spans="9:9" x14ac:dyDescent="0.25">
      <c r="I52" s="426"/>
    </row>
    <row r="53" spans="9:9" x14ac:dyDescent="0.25">
      <c r="I53" s="426"/>
    </row>
    <row r="54" spans="9:9" x14ac:dyDescent="0.25">
      <c r="I54" s="426"/>
    </row>
    <row r="55" spans="9:9" x14ac:dyDescent="0.25">
      <c r="I55" s="426"/>
    </row>
    <row r="56" spans="9:9" x14ac:dyDescent="0.25">
      <c r="I56" s="426"/>
    </row>
    <row r="57" spans="9:9" x14ac:dyDescent="0.25">
      <c r="I57" s="426"/>
    </row>
    <row r="58" spans="9:9" x14ac:dyDescent="0.25">
      <c r="I58" s="426"/>
    </row>
    <row r="59" spans="9:9" x14ac:dyDescent="0.25">
      <c r="I59" s="426"/>
    </row>
    <row r="60" spans="9:9" x14ac:dyDescent="0.25">
      <c r="I60" s="426"/>
    </row>
    <row r="61" spans="9:9" x14ac:dyDescent="0.25">
      <c r="I61" s="426"/>
    </row>
    <row r="62" spans="9:9" x14ac:dyDescent="0.25">
      <c r="I62" s="426"/>
    </row>
    <row r="63" spans="9:9" x14ac:dyDescent="0.25">
      <c r="I63" s="426"/>
    </row>
    <row r="64" spans="9:9" x14ac:dyDescent="0.25">
      <c r="I64" s="426"/>
    </row>
    <row r="65" spans="5:5" s="426" customFormat="1" x14ac:dyDescent="0.25">
      <c r="E65" s="535"/>
    </row>
  </sheetData>
  <mergeCells count="25">
    <mergeCell ref="N23:N24"/>
    <mergeCell ref="D25:D26"/>
    <mergeCell ref="E25:E26"/>
    <mergeCell ref="F25:F28"/>
    <mergeCell ref="F29:F35"/>
    <mergeCell ref="N7:N12"/>
    <mergeCell ref="F11:F12"/>
    <mergeCell ref="E13:E17"/>
    <mergeCell ref="F14:F16"/>
    <mergeCell ref="F18:F19"/>
    <mergeCell ref="E18:E22"/>
    <mergeCell ref="A2:F4"/>
    <mergeCell ref="G2:M4"/>
    <mergeCell ref="A7:A43"/>
    <mergeCell ref="B7:B43"/>
    <mergeCell ref="C7:C35"/>
    <mergeCell ref="D7:D24"/>
    <mergeCell ref="E7:E12"/>
    <mergeCell ref="F7:F9"/>
    <mergeCell ref="F20:F22"/>
    <mergeCell ref="E23:E24"/>
    <mergeCell ref="F23:F24"/>
    <mergeCell ref="C36:C43"/>
    <mergeCell ref="F36:F40"/>
    <mergeCell ref="F41:F42"/>
  </mergeCells>
  <printOptions horizontalCentered="1" verticalCentered="1"/>
  <pageMargins left="0.70866141732283472" right="0.70866141732283472" top="0.74803149606299213" bottom="0.74803149606299213" header="0.31496062992125984" footer="0.31496062992125984"/>
  <pageSetup scale="54" fitToHeight="0" orientation="landscape" r:id="rId1"/>
  <headerFooter>
    <oddHeader>&amp;L&amp;"-,Cursiva"Unidad Administrativa Especial del Servicio Público de Empleo - UAESPE -  
PLAN DE ACCIÓN 2019
Subdirección de Tecnología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A5142-1D51-4B4E-9230-5B6B60292042}">
  <sheetPr>
    <pageSetUpPr fitToPage="1"/>
  </sheetPr>
  <dimension ref="A1:N1017"/>
  <sheetViews>
    <sheetView tabSelected="1" topLeftCell="G2" zoomScale="80" zoomScaleNormal="80" workbookViewId="0">
      <selection activeCell="G2" sqref="G2:M4"/>
    </sheetView>
  </sheetViews>
  <sheetFormatPr baseColWidth="10" defaultColWidth="14.42578125" defaultRowHeight="15.75" x14ac:dyDescent="0.25"/>
  <cols>
    <col min="1" max="1" width="29.140625" style="537" customWidth="1"/>
    <col min="2" max="2" width="74.42578125" style="537" customWidth="1"/>
    <col min="3" max="3" width="35.5703125" style="537" customWidth="1"/>
    <col min="4" max="4" width="42" style="537" customWidth="1"/>
    <col min="5" max="5" width="50.7109375" style="537" customWidth="1"/>
    <col min="6" max="6" width="46.28515625" style="537" customWidth="1"/>
    <col min="7" max="7" width="46" style="537" customWidth="1"/>
    <col min="8" max="8" width="44.7109375" style="537" customWidth="1"/>
    <col min="9" max="9" width="58.7109375" style="537" customWidth="1"/>
    <col min="10" max="10" width="21.28515625" style="537" customWidth="1"/>
    <col min="11" max="11" width="17.5703125" style="537" customWidth="1"/>
    <col min="12" max="12" width="19.28515625" style="537" customWidth="1"/>
    <col min="13" max="13" width="20.42578125" style="537" customWidth="1"/>
    <col min="14" max="14" width="48.5703125" style="537" customWidth="1"/>
    <col min="15" max="15" width="39.28515625" style="537" customWidth="1"/>
    <col min="16" max="33" width="11.42578125" style="537" customWidth="1"/>
    <col min="34" max="16384" width="14.42578125" style="537"/>
  </cols>
  <sheetData>
    <row r="1" spans="1:14" x14ac:dyDescent="0.25">
      <c r="A1" s="537" t="s">
        <v>474</v>
      </c>
    </row>
    <row r="2" spans="1:14" ht="15" customHeight="1" x14ac:dyDescent="0.25">
      <c r="A2" s="839"/>
      <c r="B2" s="840"/>
      <c r="C2" s="840"/>
      <c r="D2" s="840"/>
      <c r="E2" s="840"/>
      <c r="F2" s="841"/>
      <c r="G2" s="848" t="s">
        <v>1371</v>
      </c>
      <c r="H2" s="849"/>
      <c r="I2" s="849"/>
      <c r="J2" s="849"/>
      <c r="K2" s="849"/>
      <c r="L2" s="849"/>
      <c r="M2" s="849"/>
      <c r="N2" s="260" t="s">
        <v>1167</v>
      </c>
    </row>
    <row r="3" spans="1:14" ht="26.25" customHeight="1" x14ac:dyDescent="0.25">
      <c r="A3" s="842"/>
      <c r="B3" s="843"/>
      <c r="C3" s="843"/>
      <c r="D3" s="843"/>
      <c r="E3" s="843"/>
      <c r="F3" s="844"/>
      <c r="G3" s="850"/>
      <c r="H3" s="851"/>
      <c r="I3" s="851"/>
      <c r="J3" s="851"/>
      <c r="K3" s="851"/>
      <c r="L3" s="851"/>
      <c r="M3" s="851"/>
      <c r="N3" s="260" t="s">
        <v>1168</v>
      </c>
    </row>
    <row r="4" spans="1:14" ht="21" customHeight="1" x14ac:dyDescent="0.25">
      <c r="A4" s="845"/>
      <c r="B4" s="846"/>
      <c r="C4" s="846"/>
      <c r="D4" s="846"/>
      <c r="E4" s="846"/>
      <c r="F4" s="847"/>
      <c r="G4" s="852"/>
      <c r="H4" s="853"/>
      <c r="I4" s="853"/>
      <c r="J4" s="853"/>
      <c r="K4" s="853"/>
      <c r="L4" s="853"/>
      <c r="M4" s="853"/>
      <c r="N4" s="260" t="s">
        <v>1169</v>
      </c>
    </row>
    <row r="5" spans="1:14" ht="39" customHeight="1" x14ac:dyDescent="0.25"/>
    <row r="6" spans="1:14" ht="64.5" customHeight="1" x14ac:dyDescent="0.25">
      <c r="A6" s="439" t="s">
        <v>1170</v>
      </c>
      <c r="B6" s="439" t="s">
        <v>1171</v>
      </c>
      <c r="C6" s="439" t="s">
        <v>1172</v>
      </c>
      <c r="D6" s="439" t="s">
        <v>1173</v>
      </c>
      <c r="E6" s="439" t="s">
        <v>1174</v>
      </c>
      <c r="F6" s="439" t="s">
        <v>1175</v>
      </c>
      <c r="G6" s="439" t="s">
        <v>455</v>
      </c>
      <c r="H6" s="439" t="s">
        <v>116</v>
      </c>
      <c r="I6" s="439" t="s">
        <v>1176</v>
      </c>
      <c r="J6" s="439" t="s">
        <v>1177</v>
      </c>
      <c r="K6" s="439" t="s">
        <v>1178</v>
      </c>
      <c r="L6" s="439" t="s">
        <v>1179</v>
      </c>
      <c r="M6" s="439" t="s">
        <v>1180</v>
      </c>
      <c r="N6" s="439" t="s">
        <v>1181</v>
      </c>
    </row>
    <row r="7" spans="1:14" ht="52.5" customHeight="1" x14ac:dyDescent="0.25">
      <c r="A7" s="854" t="s">
        <v>1372</v>
      </c>
      <c r="B7" s="538" t="s">
        <v>1373</v>
      </c>
      <c r="C7" s="857" t="s">
        <v>1374</v>
      </c>
      <c r="D7" s="538" t="s">
        <v>1185</v>
      </c>
      <c r="E7" s="538" t="s">
        <v>1375</v>
      </c>
      <c r="F7" s="854" t="s">
        <v>1376</v>
      </c>
      <c r="G7" s="540" t="s">
        <v>1377</v>
      </c>
      <c r="H7" s="541" t="s">
        <v>1378</v>
      </c>
      <c r="I7" s="542" t="s">
        <v>1379</v>
      </c>
      <c r="J7" s="543">
        <v>0.6</v>
      </c>
      <c r="K7" s="544">
        <v>0.4</v>
      </c>
      <c r="L7" s="544">
        <v>0</v>
      </c>
      <c r="M7" s="544">
        <v>0</v>
      </c>
      <c r="N7" s="545" t="s">
        <v>1563</v>
      </c>
    </row>
    <row r="8" spans="1:14" ht="57.75" customHeight="1" x14ac:dyDescent="0.25">
      <c r="A8" s="855"/>
      <c r="B8" s="538" t="s">
        <v>1373</v>
      </c>
      <c r="C8" s="858"/>
      <c r="D8" s="538" t="s">
        <v>1185</v>
      </c>
      <c r="E8" s="538" t="s">
        <v>1375</v>
      </c>
      <c r="F8" s="858"/>
      <c r="G8" s="540" t="s">
        <v>1564</v>
      </c>
      <c r="H8" s="541" t="s">
        <v>1378</v>
      </c>
      <c r="I8" s="542" t="s">
        <v>1380</v>
      </c>
      <c r="J8" s="543">
        <v>0.6</v>
      </c>
      <c r="K8" s="544">
        <v>0.4</v>
      </c>
      <c r="L8" s="544">
        <v>0</v>
      </c>
      <c r="M8" s="544">
        <v>0</v>
      </c>
      <c r="N8" s="545" t="s">
        <v>1565</v>
      </c>
    </row>
    <row r="9" spans="1:14" ht="57" customHeight="1" x14ac:dyDescent="0.25">
      <c r="A9" s="855"/>
      <c r="B9" s="538" t="s">
        <v>1373</v>
      </c>
      <c r="C9" s="858"/>
      <c r="D9" s="538" t="s">
        <v>1185</v>
      </c>
      <c r="E9" s="538" t="s">
        <v>1375</v>
      </c>
      <c r="F9" s="858"/>
      <c r="G9" s="542" t="s">
        <v>1381</v>
      </c>
      <c r="H9" s="541" t="s">
        <v>1378</v>
      </c>
      <c r="I9" s="546" t="s">
        <v>1382</v>
      </c>
      <c r="J9" s="544">
        <v>0</v>
      </c>
      <c r="K9" s="544">
        <v>0.6</v>
      </c>
      <c r="L9" s="544">
        <v>0.4</v>
      </c>
      <c r="M9" s="544">
        <v>0</v>
      </c>
      <c r="N9" s="545" t="s">
        <v>1563</v>
      </c>
    </row>
    <row r="10" spans="1:14" ht="61.5" customHeight="1" x14ac:dyDescent="0.25">
      <c r="A10" s="855"/>
      <c r="B10" s="538" t="s">
        <v>1373</v>
      </c>
      <c r="C10" s="858"/>
      <c r="D10" s="538" t="s">
        <v>1185</v>
      </c>
      <c r="E10" s="538" t="s">
        <v>1375</v>
      </c>
      <c r="F10" s="859"/>
      <c r="G10" s="542" t="s">
        <v>1566</v>
      </c>
      <c r="H10" s="541" t="s">
        <v>1378</v>
      </c>
      <c r="I10" s="546" t="s">
        <v>1383</v>
      </c>
      <c r="J10" s="544">
        <v>0</v>
      </c>
      <c r="K10" s="544">
        <v>0.3</v>
      </c>
      <c r="L10" s="544">
        <v>0.5</v>
      </c>
      <c r="M10" s="544">
        <v>0.2</v>
      </c>
      <c r="N10" s="545" t="s">
        <v>1563</v>
      </c>
    </row>
    <row r="11" spans="1:14" ht="80.25" customHeight="1" x14ac:dyDescent="0.25">
      <c r="A11" s="855"/>
      <c r="B11" s="538" t="s">
        <v>1373</v>
      </c>
      <c r="C11" s="858"/>
      <c r="D11" s="538" t="s">
        <v>1185</v>
      </c>
      <c r="E11" s="538" t="s">
        <v>1375</v>
      </c>
      <c r="F11" s="861" t="s">
        <v>1384</v>
      </c>
      <c r="G11" s="542" t="s">
        <v>1385</v>
      </c>
      <c r="H11" s="541" t="s">
        <v>1378</v>
      </c>
      <c r="I11" s="542" t="s">
        <v>1386</v>
      </c>
      <c r="J11" s="544">
        <v>0.1</v>
      </c>
      <c r="K11" s="544">
        <v>0.2</v>
      </c>
      <c r="L11" s="544">
        <v>0.3</v>
      </c>
      <c r="M11" s="544">
        <v>0.4</v>
      </c>
      <c r="N11" s="545" t="s">
        <v>1563</v>
      </c>
    </row>
    <row r="12" spans="1:14" ht="66" customHeight="1" x14ac:dyDescent="0.25">
      <c r="A12" s="855"/>
      <c r="B12" s="538" t="s">
        <v>1373</v>
      </c>
      <c r="C12" s="859"/>
      <c r="D12" s="538" t="s">
        <v>1185</v>
      </c>
      <c r="E12" s="538" t="s">
        <v>1375</v>
      </c>
      <c r="F12" s="862"/>
      <c r="G12" s="542" t="s">
        <v>1387</v>
      </c>
      <c r="H12" s="541" t="s">
        <v>1378</v>
      </c>
      <c r="I12" s="542" t="s">
        <v>1388</v>
      </c>
      <c r="J12" s="544">
        <v>0.1</v>
      </c>
      <c r="K12" s="544">
        <v>0.2</v>
      </c>
      <c r="L12" s="544">
        <v>0.3</v>
      </c>
      <c r="M12" s="544">
        <v>0.4</v>
      </c>
      <c r="N12" s="545" t="s">
        <v>1563</v>
      </c>
    </row>
    <row r="13" spans="1:14" ht="81" customHeight="1" x14ac:dyDescent="0.25">
      <c r="A13" s="855"/>
      <c r="B13" s="538" t="s">
        <v>1373</v>
      </c>
      <c r="C13" s="538" t="s">
        <v>1374</v>
      </c>
      <c r="D13" s="538" t="s">
        <v>1185</v>
      </c>
      <c r="E13" s="538" t="s">
        <v>1375</v>
      </c>
      <c r="F13" s="538" t="s">
        <v>1389</v>
      </c>
      <c r="G13" s="545" t="s">
        <v>1390</v>
      </c>
      <c r="H13" s="541" t="s">
        <v>3</v>
      </c>
      <c r="I13" s="547" t="s">
        <v>1391</v>
      </c>
      <c r="J13" s="548">
        <v>0.25</v>
      </c>
      <c r="K13" s="548">
        <v>0.25</v>
      </c>
      <c r="L13" s="548">
        <v>0.25</v>
      </c>
      <c r="M13" s="548">
        <v>0.25</v>
      </c>
      <c r="N13" s="545" t="s">
        <v>1567</v>
      </c>
    </row>
    <row r="14" spans="1:14" ht="82.5" customHeight="1" x14ac:dyDescent="0.25">
      <c r="A14" s="855"/>
      <c r="B14" s="538" t="s">
        <v>1373</v>
      </c>
      <c r="C14" s="538" t="s">
        <v>1392</v>
      </c>
      <c r="D14" s="538" t="s">
        <v>1185</v>
      </c>
      <c r="E14" s="538" t="s">
        <v>1375</v>
      </c>
      <c r="F14" s="860" t="s">
        <v>1393</v>
      </c>
      <c r="G14" s="549" t="s">
        <v>1568</v>
      </c>
      <c r="H14" s="541" t="s">
        <v>1394</v>
      </c>
      <c r="I14" s="545" t="s">
        <v>1395</v>
      </c>
      <c r="J14" s="550">
        <v>0.25</v>
      </c>
      <c r="K14" s="550">
        <v>0.25</v>
      </c>
      <c r="L14" s="551">
        <v>0.25</v>
      </c>
      <c r="M14" s="551">
        <v>0.25</v>
      </c>
      <c r="N14" s="552"/>
    </row>
    <row r="15" spans="1:14" ht="82.5" customHeight="1" x14ac:dyDescent="0.25">
      <c r="A15" s="855"/>
      <c r="B15" s="538"/>
      <c r="C15" s="538"/>
      <c r="D15" s="538"/>
      <c r="E15" s="538"/>
      <c r="F15" s="863"/>
      <c r="G15" s="549" t="s">
        <v>1569</v>
      </c>
      <c r="H15" s="541" t="s">
        <v>1378</v>
      </c>
      <c r="I15" s="549" t="s">
        <v>1396</v>
      </c>
      <c r="J15" s="550">
        <v>0.25</v>
      </c>
      <c r="K15" s="550">
        <v>0.25</v>
      </c>
      <c r="L15" s="550">
        <v>0.25</v>
      </c>
      <c r="M15" s="551">
        <v>0.25</v>
      </c>
      <c r="N15" s="552"/>
    </row>
    <row r="16" spans="1:14" ht="82.5" customHeight="1" x14ac:dyDescent="0.25">
      <c r="A16" s="855"/>
      <c r="B16" s="538"/>
      <c r="C16" s="538"/>
      <c r="D16" s="538"/>
      <c r="E16" s="538"/>
      <c r="F16" s="863"/>
      <c r="G16" s="553" t="s">
        <v>1397</v>
      </c>
      <c r="H16" s="554" t="s">
        <v>3</v>
      </c>
      <c r="I16" s="553" t="s">
        <v>1398</v>
      </c>
      <c r="J16" s="555">
        <v>0.5</v>
      </c>
      <c r="K16" s="555">
        <v>0.5</v>
      </c>
      <c r="L16" s="555">
        <v>0</v>
      </c>
      <c r="M16" s="555">
        <v>0</v>
      </c>
      <c r="N16" s="552"/>
    </row>
    <row r="17" spans="1:14" ht="91.5" customHeight="1" x14ac:dyDescent="0.25">
      <c r="A17" s="855"/>
      <c r="B17" s="538" t="s">
        <v>1373</v>
      </c>
      <c r="C17" s="538" t="s">
        <v>1392</v>
      </c>
      <c r="D17" s="538" t="s">
        <v>1185</v>
      </c>
      <c r="E17" s="538" t="s">
        <v>1375</v>
      </c>
      <c r="F17" s="858"/>
      <c r="G17" s="554" t="s">
        <v>1399</v>
      </c>
      <c r="H17" s="554" t="s">
        <v>3</v>
      </c>
      <c r="I17" s="553" t="s">
        <v>1400</v>
      </c>
      <c r="J17" s="555">
        <v>0.1</v>
      </c>
      <c r="K17" s="555">
        <v>0.2</v>
      </c>
      <c r="L17" s="555">
        <v>0.35</v>
      </c>
      <c r="M17" s="555">
        <v>0.35</v>
      </c>
      <c r="N17" s="552"/>
    </row>
    <row r="18" spans="1:14" ht="63" x14ac:dyDescent="0.25">
      <c r="A18" s="855"/>
      <c r="B18" s="538" t="s">
        <v>1373</v>
      </c>
      <c r="C18" s="538" t="s">
        <v>1392</v>
      </c>
      <c r="D18" s="538" t="s">
        <v>1185</v>
      </c>
      <c r="E18" s="538" t="s">
        <v>1375</v>
      </c>
      <c r="F18" s="854" t="s">
        <v>1401</v>
      </c>
      <c r="G18" s="545" t="s">
        <v>1402</v>
      </c>
      <c r="H18" s="556" t="s">
        <v>478</v>
      </c>
      <c r="I18" s="549" t="s">
        <v>1570</v>
      </c>
      <c r="J18" s="551">
        <v>0</v>
      </c>
      <c r="K18" s="551">
        <v>0.25</v>
      </c>
      <c r="L18" s="551">
        <v>0.25</v>
      </c>
      <c r="M18" s="551">
        <v>0.5</v>
      </c>
      <c r="N18" s="545" t="s">
        <v>1571</v>
      </c>
    </row>
    <row r="19" spans="1:14" ht="78.75" x14ac:dyDescent="0.25">
      <c r="A19" s="855"/>
      <c r="B19" s="538" t="s">
        <v>1373</v>
      </c>
      <c r="C19" s="538" t="s">
        <v>1392</v>
      </c>
      <c r="D19" s="538" t="s">
        <v>1185</v>
      </c>
      <c r="E19" s="538" t="s">
        <v>1375</v>
      </c>
      <c r="F19" s="859"/>
      <c r="G19" s="549" t="s">
        <v>1572</v>
      </c>
      <c r="H19" s="556" t="s">
        <v>478</v>
      </c>
      <c r="I19" s="549" t="s">
        <v>1573</v>
      </c>
      <c r="J19" s="551">
        <v>0</v>
      </c>
      <c r="K19" s="551">
        <v>0</v>
      </c>
      <c r="L19" s="551">
        <v>0</v>
      </c>
      <c r="M19" s="551">
        <v>1</v>
      </c>
      <c r="N19" s="545" t="s">
        <v>1571</v>
      </c>
    </row>
    <row r="20" spans="1:14" ht="57.75" customHeight="1" x14ac:dyDescent="0.25">
      <c r="A20" s="855"/>
      <c r="B20" s="538"/>
      <c r="C20" s="538"/>
      <c r="D20" s="538"/>
      <c r="E20" s="538"/>
      <c r="F20" s="854" t="s">
        <v>1403</v>
      </c>
      <c r="G20" s="549" t="s">
        <v>1404</v>
      </c>
      <c r="H20" s="556" t="s">
        <v>1405</v>
      </c>
      <c r="I20" s="549" t="s">
        <v>1406</v>
      </c>
      <c r="J20" s="551">
        <v>0.5</v>
      </c>
      <c r="K20" s="551">
        <v>0.5</v>
      </c>
      <c r="L20" s="551"/>
      <c r="M20" s="551"/>
      <c r="N20" s="545"/>
    </row>
    <row r="21" spans="1:14" ht="126" x14ac:dyDescent="0.25">
      <c r="A21" s="855"/>
      <c r="B21" s="538" t="s">
        <v>1373</v>
      </c>
      <c r="C21" s="538" t="s">
        <v>1374</v>
      </c>
      <c r="D21" s="538" t="s">
        <v>1185</v>
      </c>
      <c r="E21" s="538" t="s">
        <v>1375</v>
      </c>
      <c r="F21" s="856"/>
      <c r="G21" s="549" t="s">
        <v>1574</v>
      </c>
      <c r="H21" s="541" t="s">
        <v>1378</v>
      </c>
      <c r="I21" s="549" t="s">
        <v>1407</v>
      </c>
      <c r="J21" s="557">
        <v>0</v>
      </c>
      <c r="K21" s="550">
        <v>0.3</v>
      </c>
      <c r="L21" s="550">
        <v>0.4</v>
      </c>
      <c r="M21" s="550">
        <v>0.3</v>
      </c>
      <c r="N21" s="545" t="s">
        <v>1408</v>
      </c>
    </row>
    <row r="22" spans="1:14" ht="154.5" customHeight="1" x14ac:dyDescent="0.25">
      <c r="A22" s="855"/>
      <c r="B22" s="538" t="s">
        <v>1373</v>
      </c>
      <c r="C22" s="538" t="s">
        <v>1409</v>
      </c>
      <c r="D22" s="538" t="s">
        <v>1185</v>
      </c>
      <c r="E22" s="538" t="s">
        <v>1375</v>
      </c>
      <c r="F22" s="538" t="s">
        <v>1410</v>
      </c>
      <c r="G22" s="549" t="s">
        <v>1411</v>
      </c>
      <c r="H22" s="541" t="s">
        <v>1394</v>
      </c>
      <c r="I22" s="549" t="s">
        <v>1575</v>
      </c>
      <c r="J22" s="551">
        <v>0.25</v>
      </c>
      <c r="K22" s="551">
        <v>0.25</v>
      </c>
      <c r="L22" s="551">
        <v>0.25</v>
      </c>
      <c r="M22" s="551">
        <v>0.25</v>
      </c>
      <c r="N22" s="558" t="s">
        <v>1412</v>
      </c>
    </row>
    <row r="23" spans="1:14" ht="98.25" customHeight="1" x14ac:dyDescent="0.25">
      <c r="A23" s="855"/>
      <c r="B23" s="538" t="s">
        <v>1373</v>
      </c>
      <c r="C23" s="538" t="s">
        <v>1392</v>
      </c>
      <c r="D23" s="538" t="s">
        <v>1185</v>
      </c>
      <c r="E23" s="538" t="s">
        <v>1375</v>
      </c>
      <c r="F23" s="854" t="s">
        <v>1413</v>
      </c>
      <c r="G23" s="558" t="s">
        <v>1414</v>
      </c>
      <c r="H23" s="541" t="s">
        <v>1394</v>
      </c>
      <c r="I23" s="549" t="s">
        <v>1415</v>
      </c>
      <c r="J23" s="550">
        <v>0</v>
      </c>
      <c r="K23" s="550">
        <v>1</v>
      </c>
      <c r="L23" s="551">
        <v>0</v>
      </c>
      <c r="M23" s="551">
        <v>0</v>
      </c>
      <c r="N23" s="552"/>
    </row>
    <row r="24" spans="1:14" ht="63" x14ac:dyDescent="0.25">
      <c r="A24" s="855"/>
      <c r="B24" s="538" t="s">
        <v>1373</v>
      </c>
      <c r="C24" s="538" t="s">
        <v>1392</v>
      </c>
      <c r="D24" s="538" t="s">
        <v>1185</v>
      </c>
      <c r="E24" s="538" t="s">
        <v>1375</v>
      </c>
      <c r="F24" s="856"/>
      <c r="G24" s="558" t="s">
        <v>1416</v>
      </c>
      <c r="H24" s="541" t="s">
        <v>1394</v>
      </c>
      <c r="I24" s="545" t="s">
        <v>1417</v>
      </c>
      <c r="J24" s="551">
        <v>0</v>
      </c>
      <c r="K24" s="551">
        <v>0</v>
      </c>
      <c r="L24" s="551">
        <v>0.5</v>
      </c>
      <c r="M24" s="551">
        <v>0.5</v>
      </c>
      <c r="N24" s="559" t="s">
        <v>1418</v>
      </c>
    </row>
    <row r="25" spans="1:14" ht="94.5" customHeight="1" x14ac:dyDescent="0.25">
      <c r="A25" s="855"/>
      <c r="B25" s="538" t="s">
        <v>1373</v>
      </c>
      <c r="C25" s="538" t="s">
        <v>1392</v>
      </c>
      <c r="D25" s="538" t="s">
        <v>1185</v>
      </c>
      <c r="E25" s="538" t="s">
        <v>1375</v>
      </c>
      <c r="F25" s="860" t="s">
        <v>1576</v>
      </c>
      <c r="G25" s="545" t="s">
        <v>1577</v>
      </c>
      <c r="H25" s="556" t="s">
        <v>1394</v>
      </c>
      <c r="I25" s="549" t="s">
        <v>1578</v>
      </c>
      <c r="J25" s="550">
        <v>0.25</v>
      </c>
      <c r="K25" s="550">
        <v>0.25</v>
      </c>
      <c r="L25" s="551">
        <v>0.5</v>
      </c>
      <c r="M25" s="551">
        <v>0</v>
      </c>
      <c r="N25" s="549" t="s">
        <v>1419</v>
      </c>
    </row>
    <row r="26" spans="1:14" ht="94.5" x14ac:dyDescent="0.25">
      <c r="A26" s="855"/>
      <c r="B26" s="538" t="s">
        <v>1373</v>
      </c>
      <c r="C26" s="538" t="s">
        <v>1392</v>
      </c>
      <c r="D26" s="538" t="s">
        <v>1185</v>
      </c>
      <c r="E26" s="538" t="s">
        <v>1375</v>
      </c>
      <c r="F26" s="858"/>
      <c r="G26" s="560" t="s">
        <v>1579</v>
      </c>
      <c r="H26" s="541" t="s">
        <v>1394</v>
      </c>
      <c r="I26" s="561" t="s">
        <v>1580</v>
      </c>
      <c r="J26" s="562">
        <v>0.25</v>
      </c>
      <c r="K26" s="562">
        <v>0.25</v>
      </c>
      <c r="L26" s="562">
        <v>0.5</v>
      </c>
      <c r="M26" s="562">
        <v>0</v>
      </c>
      <c r="N26" s="549" t="s">
        <v>1419</v>
      </c>
    </row>
    <row r="27" spans="1:14" ht="111.75" customHeight="1" x14ac:dyDescent="0.25">
      <c r="A27" s="855"/>
      <c r="B27" s="538" t="s">
        <v>1373</v>
      </c>
      <c r="C27" s="538" t="s">
        <v>1392</v>
      </c>
      <c r="D27" s="538" t="s">
        <v>1185</v>
      </c>
      <c r="E27" s="538" t="s">
        <v>1375</v>
      </c>
      <c r="F27" s="858"/>
      <c r="G27" s="560" t="s">
        <v>1581</v>
      </c>
      <c r="H27" s="541" t="s">
        <v>1394</v>
      </c>
      <c r="I27" s="561" t="s">
        <v>1582</v>
      </c>
      <c r="J27" s="562">
        <v>0.25</v>
      </c>
      <c r="K27" s="562">
        <v>0.25</v>
      </c>
      <c r="L27" s="562">
        <v>0.5</v>
      </c>
      <c r="M27" s="562">
        <v>0</v>
      </c>
      <c r="N27" s="549" t="s">
        <v>1419</v>
      </c>
    </row>
    <row r="28" spans="1:14" ht="156" customHeight="1" x14ac:dyDescent="0.25">
      <c r="A28" s="855"/>
      <c r="B28" s="538" t="s">
        <v>1373</v>
      </c>
      <c r="C28" s="538" t="s">
        <v>1392</v>
      </c>
      <c r="D28" s="538" t="s">
        <v>1185</v>
      </c>
      <c r="E28" s="538" t="s">
        <v>1375</v>
      </c>
      <c r="F28" s="859"/>
      <c r="G28" s="560" t="s">
        <v>1420</v>
      </c>
      <c r="H28" s="541" t="s">
        <v>1394</v>
      </c>
      <c r="I28" s="563" t="s">
        <v>1583</v>
      </c>
      <c r="J28" s="562">
        <v>0</v>
      </c>
      <c r="K28" s="562">
        <v>0</v>
      </c>
      <c r="L28" s="562">
        <v>0.2</v>
      </c>
      <c r="M28" s="562">
        <v>0.8</v>
      </c>
      <c r="N28" s="549" t="s">
        <v>1419</v>
      </c>
    </row>
    <row r="29" spans="1:14" ht="124.5" customHeight="1" x14ac:dyDescent="0.25">
      <c r="A29" s="855"/>
      <c r="B29" s="538" t="s">
        <v>1373</v>
      </c>
      <c r="C29" s="538" t="s">
        <v>1409</v>
      </c>
      <c r="D29" s="538" t="s">
        <v>1185</v>
      </c>
      <c r="E29" s="538" t="s">
        <v>1375</v>
      </c>
      <c r="F29" s="854" t="s">
        <v>1421</v>
      </c>
      <c r="G29" s="540" t="s">
        <v>1422</v>
      </c>
      <c r="H29" s="541" t="s">
        <v>1423</v>
      </c>
      <c r="I29" s="561" t="s">
        <v>1424</v>
      </c>
      <c r="J29" s="544">
        <v>0.25</v>
      </c>
      <c r="K29" s="544">
        <v>0.25</v>
      </c>
      <c r="L29" s="544">
        <v>0.25</v>
      </c>
      <c r="M29" s="544">
        <v>0.25</v>
      </c>
      <c r="N29" s="540" t="s">
        <v>1425</v>
      </c>
    </row>
    <row r="30" spans="1:14" ht="100.5" customHeight="1" x14ac:dyDescent="0.25">
      <c r="A30" s="855"/>
      <c r="B30" s="538" t="s">
        <v>1373</v>
      </c>
      <c r="C30" s="538" t="s">
        <v>1409</v>
      </c>
      <c r="D30" s="538" t="s">
        <v>1185</v>
      </c>
      <c r="E30" s="538" t="s">
        <v>1375</v>
      </c>
      <c r="F30" s="859"/>
      <c r="G30" s="564" t="s">
        <v>1426</v>
      </c>
      <c r="H30" s="541" t="s">
        <v>1427</v>
      </c>
      <c r="I30" s="542" t="s">
        <v>1428</v>
      </c>
      <c r="J30" s="544">
        <v>0</v>
      </c>
      <c r="K30" s="544">
        <v>0</v>
      </c>
      <c r="L30" s="544">
        <v>0.4</v>
      </c>
      <c r="M30" s="544">
        <v>0.6</v>
      </c>
      <c r="N30" s="558" t="s">
        <v>1429</v>
      </c>
    </row>
    <row r="31" spans="1:14" ht="81" customHeight="1" x14ac:dyDescent="0.25">
      <c r="A31" s="855"/>
      <c r="B31" s="538" t="s">
        <v>1373</v>
      </c>
      <c r="C31" s="538" t="s">
        <v>1392</v>
      </c>
      <c r="D31" s="538" t="s">
        <v>1185</v>
      </c>
      <c r="E31" s="538" t="s">
        <v>1375</v>
      </c>
      <c r="F31" s="854" t="s">
        <v>1430</v>
      </c>
      <c r="G31" s="540" t="s">
        <v>1431</v>
      </c>
      <c r="H31" s="540" t="s">
        <v>3</v>
      </c>
      <c r="I31" s="565" t="s">
        <v>1432</v>
      </c>
      <c r="J31" s="566">
        <v>0</v>
      </c>
      <c r="K31" s="566">
        <v>0.5</v>
      </c>
      <c r="L31" s="566">
        <v>0</v>
      </c>
      <c r="M31" s="566">
        <v>0.5</v>
      </c>
      <c r="N31" s="549" t="s">
        <v>1584</v>
      </c>
    </row>
    <row r="32" spans="1:14" ht="166.5" customHeight="1" x14ac:dyDescent="0.25">
      <c r="A32" s="855"/>
      <c r="B32" s="538" t="s">
        <v>1373</v>
      </c>
      <c r="C32" s="538" t="s">
        <v>1392</v>
      </c>
      <c r="D32" s="538" t="s">
        <v>1185</v>
      </c>
      <c r="E32" s="538" t="s">
        <v>1375</v>
      </c>
      <c r="F32" s="858"/>
      <c r="G32" s="556" t="s">
        <v>1433</v>
      </c>
      <c r="H32" s="556" t="s">
        <v>3</v>
      </c>
      <c r="I32" s="567" t="s">
        <v>1434</v>
      </c>
      <c r="J32" s="566">
        <v>0</v>
      </c>
      <c r="K32" s="566">
        <v>0.5</v>
      </c>
      <c r="L32" s="566">
        <v>0</v>
      </c>
      <c r="M32" s="566">
        <v>0.5</v>
      </c>
      <c r="N32" s="549" t="s">
        <v>1584</v>
      </c>
    </row>
    <row r="33" spans="1:14" ht="166.5" customHeight="1" x14ac:dyDescent="0.25">
      <c r="A33" s="856"/>
      <c r="B33" s="538" t="s">
        <v>1373</v>
      </c>
      <c r="C33" s="538" t="s">
        <v>1392</v>
      </c>
      <c r="D33" s="538" t="s">
        <v>1185</v>
      </c>
      <c r="E33" s="538" t="s">
        <v>1375</v>
      </c>
      <c r="F33" s="859"/>
      <c r="G33" s="556" t="s">
        <v>1435</v>
      </c>
      <c r="H33" s="556" t="s">
        <v>3</v>
      </c>
      <c r="I33" s="540" t="s">
        <v>1436</v>
      </c>
      <c r="J33" s="566">
        <v>0.25</v>
      </c>
      <c r="K33" s="566">
        <v>0.25</v>
      </c>
      <c r="L33" s="566">
        <v>0.25</v>
      </c>
      <c r="M33" s="566">
        <v>0.25</v>
      </c>
      <c r="N33" s="549" t="s">
        <v>1584</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s="537" customFormat="1" ht="15.75" customHeight="1" x14ac:dyDescent="0.25"/>
    <row r="50" s="537" customFormat="1" ht="15.75" customHeight="1" x14ac:dyDescent="0.25"/>
    <row r="51" s="537" customFormat="1" ht="15.75" customHeight="1" x14ac:dyDescent="0.25"/>
    <row r="52" s="537" customFormat="1" ht="15.75" customHeight="1" x14ac:dyDescent="0.25"/>
    <row r="53" s="537" customFormat="1" ht="15.75" customHeight="1" x14ac:dyDescent="0.25"/>
    <row r="54" s="537" customFormat="1" ht="15.75" customHeight="1" x14ac:dyDescent="0.25"/>
    <row r="55" s="537" customFormat="1" ht="15.75" customHeight="1" x14ac:dyDescent="0.25"/>
    <row r="56" s="537" customFormat="1" ht="15.75" customHeight="1" x14ac:dyDescent="0.25"/>
    <row r="57" s="537" customFormat="1" ht="15.75" customHeight="1" x14ac:dyDescent="0.25"/>
    <row r="58" s="537" customFormat="1" ht="15.75" customHeight="1" x14ac:dyDescent="0.25"/>
    <row r="59" s="537" customFormat="1" ht="15.75" customHeight="1" x14ac:dyDescent="0.25"/>
    <row r="60" s="537" customFormat="1" ht="15.75" customHeight="1" x14ac:dyDescent="0.25"/>
    <row r="61" s="537" customFormat="1" ht="15.75" customHeight="1" x14ac:dyDescent="0.25"/>
    <row r="62" s="537" customFormat="1" ht="15.75" customHeight="1" x14ac:dyDescent="0.25"/>
    <row r="63" s="537" customFormat="1" ht="15.75" customHeight="1" x14ac:dyDescent="0.25"/>
    <row r="64" s="537" customFormat="1" ht="15.75" customHeight="1" x14ac:dyDescent="0.25"/>
    <row r="65" s="537" customFormat="1" ht="15.75" customHeight="1" x14ac:dyDescent="0.25"/>
    <row r="66" s="537" customFormat="1" ht="15.75" customHeight="1" x14ac:dyDescent="0.25"/>
    <row r="67" s="537" customFormat="1" ht="15.75" customHeight="1" x14ac:dyDescent="0.25"/>
    <row r="68" s="537" customFormat="1" ht="15.75" customHeight="1" x14ac:dyDescent="0.25"/>
    <row r="69" s="537" customFormat="1" ht="15.75" customHeight="1" x14ac:dyDescent="0.25"/>
    <row r="70" s="537" customFormat="1" ht="15.75" customHeight="1" x14ac:dyDescent="0.25"/>
    <row r="71" s="537" customFormat="1" ht="15.75" customHeight="1" x14ac:dyDescent="0.25"/>
    <row r="72" s="537" customFormat="1" ht="15.75" customHeight="1" x14ac:dyDescent="0.25"/>
    <row r="73" s="537" customFormat="1" ht="15.75" customHeight="1" x14ac:dyDescent="0.25"/>
    <row r="74" s="537" customFormat="1" ht="15.75" customHeight="1" x14ac:dyDescent="0.25"/>
    <row r="75" s="537" customFormat="1" ht="15.75" customHeight="1" x14ac:dyDescent="0.25"/>
    <row r="76" s="537" customFormat="1" ht="15.75" customHeight="1" x14ac:dyDescent="0.25"/>
    <row r="77" s="537" customFormat="1" ht="15.75" customHeight="1" x14ac:dyDescent="0.25"/>
    <row r="78" s="537" customFormat="1" ht="15.75" customHeight="1" x14ac:dyDescent="0.25"/>
    <row r="79" s="537" customFormat="1" ht="15.75" customHeight="1" x14ac:dyDescent="0.25"/>
    <row r="80" s="537" customFormat="1" ht="15.75" customHeight="1" x14ac:dyDescent="0.25"/>
    <row r="81" s="537" customFormat="1" ht="15.75" customHeight="1" x14ac:dyDescent="0.25"/>
    <row r="82" s="537" customFormat="1" ht="15.75" customHeight="1" x14ac:dyDescent="0.25"/>
    <row r="83" s="537" customFormat="1" ht="15.75" customHeight="1" x14ac:dyDescent="0.25"/>
    <row r="84" s="537" customFormat="1" ht="15.75" customHeight="1" x14ac:dyDescent="0.25"/>
    <row r="85" s="537" customFormat="1" ht="15.75" customHeight="1" x14ac:dyDescent="0.25"/>
    <row r="86" s="537" customFormat="1" ht="15.75" customHeight="1" x14ac:dyDescent="0.25"/>
    <row r="87" s="537" customFormat="1" ht="15.75" customHeight="1" x14ac:dyDescent="0.25"/>
    <row r="88" s="537" customFormat="1" ht="15.75" customHeight="1" x14ac:dyDescent="0.25"/>
    <row r="89" s="537" customFormat="1" ht="15.75" customHeight="1" x14ac:dyDescent="0.25"/>
    <row r="90" s="537" customFormat="1" ht="15.75" customHeight="1" x14ac:dyDescent="0.25"/>
    <row r="91" s="537" customFormat="1" ht="15.75" customHeight="1" x14ac:dyDescent="0.25"/>
    <row r="92" s="537" customFormat="1" ht="15.75" customHeight="1" x14ac:dyDescent="0.25"/>
    <row r="93" s="537" customFormat="1" ht="15.75" customHeight="1" x14ac:dyDescent="0.25"/>
    <row r="94" s="537" customFormat="1" ht="15.75" customHeight="1" x14ac:dyDescent="0.25"/>
    <row r="95" s="537" customFormat="1" ht="15.75" customHeight="1" x14ac:dyDescent="0.25"/>
    <row r="96" s="537" customFormat="1" ht="15.75" customHeight="1" x14ac:dyDescent="0.25"/>
    <row r="97" s="537" customFormat="1" ht="15.75" customHeight="1" x14ac:dyDescent="0.25"/>
    <row r="98" s="537" customFormat="1" ht="15.75" customHeight="1" x14ac:dyDescent="0.25"/>
    <row r="99" s="537" customFormat="1" ht="15.75" customHeight="1" x14ac:dyDescent="0.25"/>
    <row r="100" s="537" customFormat="1" ht="15.75" customHeight="1" x14ac:dyDescent="0.25"/>
    <row r="101" s="537" customFormat="1" ht="15.75" customHeight="1" x14ac:dyDescent="0.25"/>
    <row r="102" s="537" customFormat="1" ht="15.75" customHeight="1" x14ac:dyDescent="0.25"/>
    <row r="103" s="537" customFormat="1" ht="15.75" customHeight="1" x14ac:dyDescent="0.25"/>
    <row r="104" s="537" customFormat="1" ht="15.75" customHeight="1" x14ac:dyDescent="0.25"/>
    <row r="105" s="537" customFormat="1" ht="15.75" customHeight="1" x14ac:dyDescent="0.25"/>
    <row r="106" s="537" customFormat="1" ht="15.75" customHeight="1" x14ac:dyDescent="0.25"/>
    <row r="107" s="537" customFormat="1" ht="15.75" customHeight="1" x14ac:dyDescent="0.25"/>
    <row r="108" s="537" customFormat="1" ht="15.75" customHeight="1" x14ac:dyDescent="0.25"/>
    <row r="109" s="537" customFormat="1" ht="15.75" customHeight="1" x14ac:dyDescent="0.25"/>
    <row r="110" s="537" customFormat="1" ht="15.75" customHeight="1" x14ac:dyDescent="0.25"/>
    <row r="111" s="537" customFormat="1" ht="15.75" customHeight="1" x14ac:dyDescent="0.25"/>
    <row r="112" s="537" customFormat="1" ht="15.75" customHeight="1" x14ac:dyDescent="0.25"/>
    <row r="113" s="537" customFormat="1" ht="15.75" customHeight="1" x14ac:dyDescent="0.25"/>
    <row r="114" s="537" customFormat="1" ht="15.75" customHeight="1" x14ac:dyDescent="0.25"/>
    <row r="115" s="537" customFormat="1" ht="15.75" customHeight="1" x14ac:dyDescent="0.25"/>
    <row r="116" s="537" customFormat="1" ht="15.75" customHeight="1" x14ac:dyDescent="0.25"/>
    <row r="117" s="537" customFormat="1" ht="15.75" customHeight="1" x14ac:dyDescent="0.25"/>
    <row r="118" s="537" customFormat="1" ht="15.75" customHeight="1" x14ac:dyDescent="0.25"/>
    <row r="119" s="537" customFormat="1" ht="15.75" customHeight="1" x14ac:dyDescent="0.25"/>
    <row r="120" s="537" customFormat="1" ht="15.75" customHeight="1" x14ac:dyDescent="0.25"/>
    <row r="121" s="537" customFormat="1" ht="15.75" customHeight="1" x14ac:dyDescent="0.25"/>
    <row r="122" s="537" customFormat="1" ht="15.75" customHeight="1" x14ac:dyDescent="0.25"/>
    <row r="123" s="537" customFormat="1" ht="15.75" customHeight="1" x14ac:dyDescent="0.25"/>
    <row r="124" s="537" customFormat="1" ht="15.75" customHeight="1" x14ac:dyDescent="0.25"/>
    <row r="125" s="537" customFormat="1" ht="15.75" customHeight="1" x14ac:dyDescent="0.25"/>
    <row r="126" s="537" customFormat="1" ht="15.75" customHeight="1" x14ac:dyDescent="0.25"/>
    <row r="127" s="537" customFormat="1" ht="15.75" customHeight="1" x14ac:dyDescent="0.25"/>
    <row r="128" s="537" customFormat="1" ht="15.75" customHeight="1" x14ac:dyDescent="0.25"/>
    <row r="129" s="537" customFormat="1" ht="15.75" customHeight="1" x14ac:dyDescent="0.25"/>
    <row r="130" s="537" customFormat="1" ht="15.75" customHeight="1" x14ac:dyDescent="0.25"/>
    <row r="131" s="537" customFormat="1" ht="15.75" customHeight="1" x14ac:dyDescent="0.25"/>
    <row r="132" s="537" customFormat="1" ht="15.75" customHeight="1" x14ac:dyDescent="0.25"/>
    <row r="133" s="537" customFormat="1" ht="15.75" customHeight="1" x14ac:dyDescent="0.25"/>
    <row r="134" s="537" customFormat="1" ht="15.75" customHeight="1" x14ac:dyDescent="0.25"/>
    <row r="135" s="537" customFormat="1" ht="15.75" customHeight="1" x14ac:dyDescent="0.25"/>
    <row r="136" s="537" customFormat="1" ht="15.75" customHeight="1" x14ac:dyDescent="0.25"/>
    <row r="137" s="537" customFormat="1" ht="15.75" customHeight="1" x14ac:dyDescent="0.25"/>
    <row r="138" s="537" customFormat="1" ht="15.75" customHeight="1" x14ac:dyDescent="0.25"/>
    <row r="139" s="537" customFormat="1" ht="15.75" customHeight="1" x14ac:dyDescent="0.25"/>
    <row r="140" s="537" customFormat="1" ht="15.75" customHeight="1" x14ac:dyDescent="0.25"/>
    <row r="141" s="537" customFormat="1" ht="15.75" customHeight="1" x14ac:dyDescent="0.25"/>
    <row r="142" s="537" customFormat="1" ht="15.75" customHeight="1" x14ac:dyDescent="0.25"/>
    <row r="143" s="537" customFormat="1" ht="15.75" customHeight="1" x14ac:dyDescent="0.25"/>
    <row r="144" s="537" customFormat="1" ht="15.75" customHeight="1" x14ac:dyDescent="0.25"/>
    <row r="145" s="537" customFormat="1" ht="15.75" customHeight="1" x14ac:dyDescent="0.25"/>
    <row r="146" s="537" customFormat="1" ht="15.75" customHeight="1" x14ac:dyDescent="0.25"/>
    <row r="147" s="537" customFormat="1" ht="15.75" customHeight="1" x14ac:dyDescent="0.25"/>
    <row r="148" s="537" customFormat="1" ht="15.75" customHeight="1" x14ac:dyDescent="0.25"/>
    <row r="149" s="537" customFormat="1" ht="15.75" customHeight="1" x14ac:dyDescent="0.25"/>
    <row r="150" s="537" customFormat="1" ht="15.75" customHeight="1" x14ac:dyDescent="0.25"/>
    <row r="151" s="537" customFormat="1" ht="15.75" customHeight="1" x14ac:dyDescent="0.25"/>
    <row r="152" s="537" customFormat="1" ht="15.75" customHeight="1" x14ac:dyDescent="0.25"/>
    <row r="153" s="537" customFormat="1" ht="15.75" customHeight="1" x14ac:dyDescent="0.25"/>
    <row r="154" s="537" customFormat="1" ht="15.75" customHeight="1" x14ac:dyDescent="0.25"/>
    <row r="155" s="537" customFormat="1" ht="15.75" customHeight="1" x14ac:dyDescent="0.25"/>
    <row r="156" s="537" customFormat="1" ht="15.75" customHeight="1" x14ac:dyDescent="0.25"/>
    <row r="157" s="537" customFormat="1" ht="15.75" customHeight="1" x14ac:dyDescent="0.25"/>
    <row r="158" s="537" customFormat="1" ht="15.75" customHeight="1" x14ac:dyDescent="0.25"/>
    <row r="159" s="537" customFormat="1" ht="15.75" customHeight="1" x14ac:dyDescent="0.25"/>
    <row r="160" s="537" customFormat="1" ht="15.75" customHeight="1" x14ac:dyDescent="0.25"/>
    <row r="161" s="537" customFormat="1" ht="15.75" customHeight="1" x14ac:dyDescent="0.25"/>
    <row r="162" s="537" customFormat="1" ht="15.75" customHeight="1" x14ac:dyDescent="0.25"/>
    <row r="163" s="537" customFormat="1" ht="15.75" customHeight="1" x14ac:dyDescent="0.25"/>
    <row r="164" s="537" customFormat="1" ht="15.75" customHeight="1" x14ac:dyDescent="0.25"/>
    <row r="165" s="537" customFormat="1" ht="15.75" customHeight="1" x14ac:dyDescent="0.25"/>
    <row r="166" s="537" customFormat="1" ht="15.75" customHeight="1" x14ac:dyDescent="0.25"/>
    <row r="167" s="537" customFormat="1" ht="15.75" customHeight="1" x14ac:dyDescent="0.25"/>
    <row r="168" s="537" customFormat="1" ht="15.75" customHeight="1" x14ac:dyDescent="0.25"/>
    <row r="169" s="537" customFormat="1" ht="15.75" customHeight="1" x14ac:dyDescent="0.25"/>
    <row r="170" s="537" customFormat="1" ht="15.75" customHeight="1" x14ac:dyDescent="0.25"/>
    <row r="171" s="537" customFormat="1" ht="15.75" customHeight="1" x14ac:dyDescent="0.25"/>
    <row r="172" s="537" customFormat="1" ht="15.75" customHeight="1" x14ac:dyDescent="0.25"/>
    <row r="173" s="537" customFormat="1" ht="15.75" customHeight="1" x14ac:dyDescent="0.25"/>
    <row r="174" s="537" customFormat="1" ht="15.75" customHeight="1" x14ac:dyDescent="0.25"/>
    <row r="175" s="537" customFormat="1" ht="15.75" customHeight="1" x14ac:dyDescent="0.25"/>
    <row r="176" s="537" customFormat="1" ht="15.75" customHeight="1" x14ac:dyDescent="0.25"/>
    <row r="177" s="537" customFormat="1" ht="15.75" customHeight="1" x14ac:dyDescent="0.25"/>
    <row r="178" s="537" customFormat="1" ht="15.75" customHeight="1" x14ac:dyDescent="0.25"/>
    <row r="179" s="537" customFormat="1" ht="15.75" customHeight="1" x14ac:dyDescent="0.25"/>
    <row r="180" s="537" customFormat="1" ht="15.75" customHeight="1" x14ac:dyDescent="0.25"/>
    <row r="181" s="537" customFormat="1" ht="15.75" customHeight="1" x14ac:dyDescent="0.25"/>
    <row r="182" s="537" customFormat="1" ht="15.75" customHeight="1" x14ac:dyDescent="0.25"/>
    <row r="183" s="537" customFormat="1" ht="15.75" customHeight="1" x14ac:dyDescent="0.25"/>
    <row r="184" s="537" customFormat="1" ht="15.75" customHeight="1" x14ac:dyDescent="0.25"/>
    <row r="185" s="537" customFormat="1" ht="15.75" customHeight="1" x14ac:dyDescent="0.25"/>
    <row r="186" s="537" customFormat="1" ht="15.75" customHeight="1" x14ac:dyDescent="0.25"/>
    <row r="187" s="537" customFormat="1" ht="15.75" customHeight="1" x14ac:dyDescent="0.25"/>
    <row r="188" s="537" customFormat="1" ht="15.75" customHeight="1" x14ac:dyDescent="0.25"/>
    <row r="189" s="537" customFormat="1" ht="15.75" customHeight="1" x14ac:dyDescent="0.25"/>
    <row r="190" s="537" customFormat="1" ht="15.75" customHeight="1" x14ac:dyDescent="0.25"/>
    <row r="191" s="537" customFormat="1" ht="15.75" customHeight="1" x14ac:dyDescent="0.25"/>
    <row r="192" s="537" customFormat="1" ht="15.75" customHeight="1" x14ac:dyDescent="0.25"/>
    <row r="193" s="537" customFormat="1" ht="15.75" customHeight="1" x14ac:dyDescent="0.25"/>
    <row r="194" s="537" customFormat="1" ht="15.75" customHeight="1" x14ac:dyDescent="0.25"/>
    <row r="195" s="537" customFormat="1" ht="15.75" customHeight="1" x14ac:dyDescent="0.25"/>
    <row r="196" s="537" customFormat="1" ht="15.75" customHeight="1" x14ac:dyDescent="0.25"/>
    <row r="197" s="537" customFormat="1" ht="15.75" customHeight="1" x14ac:dyDescent="0.25"/>
    <row r="198" s="537" customFormat="1" ht="15.75" customHeight="1" x14ac:dyDescent="0.25"/>
    <row r="199" s="537" customFormat="1" ht="15.75" customHeight="1" x14ac:dyDescent="0.25"/>
    <row r="200" s="537" customFormat="1" ht="15.75" customHeight="1" x14ac:dyDescent="0.25"/>
    <row r="201" s="537" customFormat="1" ht="15.75" customHeight="1" x14ac:dyDescent="0.25"/>
    <row r="202" s="537" customFormat="1" ht="15.75" customHeight="1" x14ac:dyDescent="0.25"/>
    <row r="203" s="537" customFormat="1" ht="15.75" customHeight="1" x14ac:dyDescent="0.25"/>
    <row r="204" s="537" customFormat="1" ht="15.75" customHeight="1" x14ac:dyDescent="0.25"/>
    <row r="205" s="537" customFormat="1" ht="15.75" customHeight="1" x14ac:dyDescent="0.25"/>
    <row r="206" s="537" customFormat="1" ht="15.75" customHeight="1" x14ac:dyDescent="0.25"/>
    <row r="207" s="537" customFormat="1" ht="15.75" customHeight="1" x14ac:dyDescent="0.25"/>
    <row r="208" s="537" customFormat="1" ht="15.75" customHeight="1" x14ac:dyDescent="0.25"/>
    <row r="209" s="537" customFormat="1" ht="15.75" customHeight="1" x14ac:dyDescent="0.25"/>
    <row r="210" s="537" customFormat="1" ht="15.75" customHeight="1" x14ac:dyDescent="0.25"/>
    <row r="211" s="537" customFormat="1" ht="15.75" customHeight="1" x14ac:dyDescent="0.25"/>
    <row r="212" s="537" customFormat="1" ht="15.75" customHeight="1" x14ac:dyDescent="0.25"/>
    <row r="213" s="537" customFormat="1" ht="15.75" customHeight="1" x14ac:dyDescent="0.25"/>
    <row r="214" s="537" customFormat="1" ht="15.75" customHeight="1" x14ac:dyDescent="0.25"/>
    <row r="215" s="537" customFormat="1" ht="15.75" customHeight="1" x14ac:dyDescent="0.25"/>
    <row r="216" s="537" customFormat="1" ht="15.75" customHeight="1" x14ac:dyDescent="0.25"/>
    <row r="217" s="537" customFormat="1" ht="15.75" customHeight="1" x14ac:dyDescent="0.25"/>
    <row r="218" s="537" customFormat="1" ht="15.75" customHeight="1" x14ac:dyDescent="0.25"/>
    <row r="219" s="537" customFormat="1" ht="15.75" customHeight="1" x14ac:dyDescent="0.25"/>
    <row r="220" s="537" customFormat="1" ht="15.75" customHeight="1" x14ac:dyDescent="0.25"/>
    <row r="221" s="537" customFormat="1" ht="15.75" customHeight="1" x14ac:dyDescent="0.25"/>
    <row r="222" s="537" customFormat="1" ht="15.75" customHeight="1" x14ac:dyDescent="0.25"/>
    <row r="223" s="537" customFormat="1" ht="15.75" customHeight="1" x14ac:dyDescent="0.25"/>
    <row r="224" s="537" customFormat="1" ht="15.75" customHeight="1" x14ac:dyDescent="0.25"/>
    <row r="225" s="537" customFormat="1" ht="15.75" customHeight="1" x14ac:dyDescent="0.25"/>
    <row r="226" s="537" customFormat="1" ht="15.75" customHeight="1" x14ac:dyDescent="0.25"/>
    <row r="227" s="537" customFormat="1" ht="15.75" customHeight="1" x14ac:dyDescent="0.25"/>
    <row r="228" s="537" customFormat="1" ht="15.75" customHeight="1" x14ac:dyDescent="0.25"/>
    <row r="229" s="537" customFormat="1" ht="15.75" customHeight="1" x14ac:dyDescent="0.25"/>
    <row r="230" s="537" customFormat="1" ht="15.75" customHeight="1" x14ac:dyDescent="0.25"/>
    <row r="231" s="537" customFormat="1" ht="15.75" customHeight="1" x14ac:dyDescent="0.25"/>
    <row r="232" s="537" customFormat="1" ht="15.75" customHeight="1" x14ac:dyDescent="0.25"/>
    <row r="233" s="537" customFormat="1" ht="15.75" customHeight="1" x14ac:dyDescent="0.25"/>
    <row r="234" s="537" customFormat="1" ht="15.75" customHeight="1" x14ac:dyDescent="0.25"/>
    <row r="235" s="537" customFormat="1" ht="15.75" customHeight="1" x14ac:dyDescent="0.25"/>
    <row r="236" s="537" customFormat="1" ht="15.75" customHeight="1" x14ac:dyDescent="0.25"/>
    <row r="237" s="537" customFormat="1" ht="15.75" customHeight="1" x14ac:dyDescent="0.25"/>
    <row r="238" s="537" customFormat="1" ht="15.75" customHeight="1" x14ac:dyDescent="0.25"/>
    <row r="239" s="537" customFormat="1" ht="15.75" customHeight="1" x14ac:dyDescent="0.25"/>
    <row r="240" s="537" customFormat="1" ht="15.75" customHeight="1" x14ac:dyDescent="0.25"/>
    <row r="241" s="537" customFormat="1" ht="15.75" customHeight="1" x14ac:dyDescent="0.25"/>
    <row r="242" s="537" customFormat="1" ht="15.75" customHeight="1" x14ac:dyDescent="0.25"/>
    <row r="243" s="537" customFormat="1" ht="15.75" customHeight="1" x14ac:dyDescent="0.25"/>
    <row r="244" s="537" customFormat="1" ht="15.75" customHeight="1" x14ac:dyDescent="0.25"/>
    <row r="245" s="537" customFormat="1" ht="15.75" customHeight="1" x14ac:dyDescent="0.25"/>
    <row r="246" s="537" customFormat="1" ht="15.75" customHeight="1" x14ac:dyDescent="0.25"/>
    <row r="247" s="537" customFormat="1" ht="15.75" customHeight="1" x14ac:dyDescent="0.25"/>
    <row r="248" s="537" customFormat="1" ht="15.75" customHeight="1" x14ac:dyDescent="0.25"/>
    <row r="249" s="537" customFormat="1" ht="15.75" customHeight="1" x14ac:dyDescent="0.25"/>
    <row r="250" s="537" customFormat="1" ht="15.75" customHeight="1" x14ac:dyDescent="0.25"/>
    <row r="251" s="537" customFormat="1" ht="15.75" customHeight="1" x14ac:dyDescent="0.25"/>
    <row r="252" s="537" customFormat="1" ht="15.75" customHeight="1" x14ac:dyDescent="0.25"/>
    <row r="253" s="537" customFormat="1" ht="15.75" customHeight="1" x14ac:dyDescent="0.25"/>
    <row r="254" s="537" customFormat="1" ht="15.75" customHeight="1" x14ac:dyDescent="0.25"/>
    <row r="255" s="537" customFormat="1" ht="15.75" customHeight="1" x14ac:dyDescent="0.25"/>
    <row r="256" s="537" customFormat="1" ht="15.75" customHeight="1" x14ac:dyDescent="0.25"/>
    <row r="257" s="537" customFormat="1" ht="15.75" customHeight="1" x14ac:dyDescent="0.25"/>
    <row r="258" s="537" customFormat="1" ht="15.75" customHeight="1" x14ac:dyDescent="0.25"/>
    <row r="259" s="537" customFormat="1" ht="15.75" customHeight="1" x14ac:dyDescent="0.25"/>
    <row r="260" s="537" customFormat="1" ht="15.75" customHeight="1" x14ac:dyDescent="0.25"/>
    <row r="261" s="537" customFormat="1" ht="15.75" customHeight="1" x14ac:dyDescent="0.25"/>
    <row r="262" s="537" customFormat="1" ht="15.75" customHeight="1" x14ac:dyDescent="0.25"/>
    <row r="263" s="537" customFormat="1" ht="15.75" customHeight="1" x14ac:dyDescent="0.25"/>
    <row r="264" s="537" customFormat="1" ht="15.75" customHeight="1" x14ac:dyDescent="0.25"/>
    <row r="265" s="537" customFormat="1" ht="15.75" customHeight="1" x14ac:dyDescent="0.25"/>
    <row r="266" s="537" customFormat="1" ht="15.75" customHeight="1" x14ac:dyDescent="0.25"/>
    <row r="267" s="537" customFormat="1" ht="15.75" customHeight="1" x14ac:dyDescent="0.25"/>
    <row r="268" s="537" customFormat="1" ht="15.75" customHeight="1" x14ac:dyDescent="0.25"/>
    <row r="269" s="537" customFormat="1" ht="15.75" customHeight="1" x14ac:dyDescent="0.25"/>
    <row r="270" s="537" customFormat="1" ht="15.75" customHeight="1" x14ac:dyDescent="0.25"/>
    <row r="271" s="537" customFormat="1" ht="15.75" customHeight="1" x14ac:dyDescent="0.25"/>
    <row r="272" s="537" customFormat="1" ht="15.75" customHeight="1" x14ac:dyDescent="0.25"/>
    <row r="273" s="537" customFormat="1" ht="15.75" customHeight="1" x14ac:dyDescent="0.25"/>
    <row r="274" s="537" customFormat="1" ht="15.75" customHeight="1" x14ac:dyDescent="0.25"/>
    <row r="275" s="537" customFormat="1" ht="15.75" customHeight="1" x14ac:dyDescent="0.25"/>
    <row r="276" s="537" customFormat="1" ht="15.75" customHeight="1" x14ac:dyDescent="0.25"/>
    <row r="277" s="537" customFormat="1" ht="15.75" customHeight="1" x14ac:dyDescent="0.25"/>
    <row r="278" s="537" customFormat="1" ht="15.75" customHeight="1" x14ac:dyDescent="0.25"/>
    <row r="279" s="537" customFormat="1" ht="15.75" customHeight="1" x14ac:dyDescent="0.25"/>
    <row r="280" s="537" customFormat="1" ht="15.75" customHeight="1" x14ac:dyDescent="0.25"/>
    <row r="281" s="537" customFormat="1" ht="15.75" customHeight="1" x14ac:dyDescent="0.25"/>
    <row r="282" s="537" customFormat="1" ht="15.75" customHeight="1" x14ac:dyDescent="0.25"/>
    <row r="283" s="537" customFormat="1" ht="15.75" customHeight="1" x14ac:dyDescent="0.25"/>
    <row r="284" s="537" customFormat="1" ht="15.75" customHeight="1" x14ac:dyDescent="0.25"/>
    <row r="285" s="537" customFormat="1" ht="15.75" customHeight="1" x14ac:dyDescent="0.25"/>
    <row r="286" s="537" customFormat="1" ht="15.75" customHeight="1" x14ac:dyDescent="0.25"/>
    <row r="287" s="537" customFormat="1" ht="15.75" customHeight="1" x14ac:dyDescent="0.25"/>
    <row r="288" s="537" customFormat="1" ht="15.75" customHeight="1" x14ac:dyDescent="0.25"/>
    <row r="289" s="537" customFormat="1" ht="15.75" customHeight="1" x14ac:dyDescent="0.25"/>
    <row r="290" s="537" customFormat="1" ht="15.75" customHeight="1" x14ac:dyDescent="0.25"/>
    <row r="291" s="537" customFormat="1" ht="15.75" customHeight="1" x14ac:dyDescent="0.25"/>
    <row r="292" s="537" customFormat="1" ht="15.75" customHeight="1" x14ac:dyDescent="0.25"/>
    <row r="293" s="537" customFormat="1" ht="15.75" customHeight="1" x14ac:dyDescent="0.25"/>
    <row r="294" s="537" customFormat="1" ht="15.75" customHeight="1" x14ac:dyDescent="0.25"/>
    <row r="295" s="537" customFormat="1" ht="15.75" customHeight="1" x14ac:dyDescent="0.25"/>
    <row r="296" s="537" customFormat="1" ht="15.75" customHeight="1" x14ac:dyDescent="0.25"/>
    <row r="297" s="537" customFormat="1" ht="15.75" customHeight="1" x14ac:dyDescent="0.25"/>
    <row r="298" s="537" customFormat="1" ht="15.75" customHeight="1" x14ac:dyDescent="0.25"/>
    <row r="299" s="537" customFormat="1" ht="15.75" customHeight="1" x14ac:dyDescent="0.25"/>
    <row r="300" s="537" customFormat="1" ht="15.75" customHeight="1" x14ac:dyDescent="0.25"/>
    <row r="301" s="537" customFormat="1" ht="15.75" customHeight="1" x14ac:dyDescent="0.25"/>
    <row r="302" s="537" customFormat="1" ht="15.75" customHeight="1" x14ac:dyDescent="0.25"/>
    <row r="303" s="537" customFormat="1" ht="15.75" customHeight="1" x14ac:dyDescent="0.25"/>
    <row r="304" s="537" customFormat="1" ht="15.75" customHeight="1" x14ac:dyDescent="0.25"/>
    <row r="305" s="537" customFormat="1" ht="15.75" customHeight="1" x14ac:dyDescent="0.25"/>
    <row r="306" s="537" customFormat="1" ht="15.75" customHeight="1" x14ac:dyDescent="0.25"/>
    <row r="307" s="537" customFormat="1" ht="15.75" customHeight="1" x14ac:dyDescent="0.25"/>
    <row r="308" s="537" customFormat="1" ht="15.75" customHeight="1" x14ac:dyDescent="0.25"/>
    <row r="309" s="537" customFormat="1" ht="15.75" customHeight="1" x14ac:dyDescent="0.25"/>
    <row r="310" s="537" customFormat="1" ht="15.75" customHeight="1" x14ac:dyDescent="0.25"/>
    <row r="311" s="537" customFormat="1" ht="15.75" customHeight="1" x14ac:dyDescent="0.25"/>
    <row r="312" s="537" customFormat="1" ht="15.75" customHeight="1" x14ac:dyDescent="0.25"/>
    <row r="313" s="537" customFormat="1" ht="15.75" customHeight="1" x14ac:dyDescent="0.25"/>
    <row r="314" s="537" customFormat="1" ht="15.75" customHeight="1" x14ac:dyDescent="0.25"/>
    <row r="315" s="537" customFormat="1" ht="15.75" customHeight="1" x14ac:dyDescent="0.25"/>
    <row r="316" s="537" customFormat="1" ht="15.75" customHeight="1" x14ac:dyDescent="0.25"/>
    <row r="317" s="537" customFormat="1" ht="15.75" customHeight="1" x14ac:dyDescent="0.25"/>
    <row r="318" s="537" customFormat="1" ht="15.75" customHeight="1" x14ac:dyDescent="0.25"/>
    <row r="319" s="537" customFormat="1" ht="15.75" customHeight="1" x14ac:dyDescent="0.25"/>
    <row r="320" s="537" customFormat="1" ht="15.75" customHeight="1" x14ac:dyDescent="0.25"/>
    <row r="321" s="537" customFormat="1" ht="15.75" customHeight="1" x14ac:dyDescent="0.25"/>
    <row r="322" s="537" customFormat="1" ht="15.75" customHeight="1" x14ac:dyDescent="0.25"/>
    <row r="323" s="537" customFormat="1" ht="15.75" customHeight="1" x14ac:dyDescent="0.25"/>
    <row r="324" s="537" customFormat="1" ht="15.75" customHeight="1" x14ac:dyDescent="0.25"/>
    <row r="325" s="537" customFormat="1" ht="15.75" customHeight="1" x14ac:dyDescent="0.25"/>
    <row r="326" s="537" customFormat="1" ht="15.75" customHeight="1" x14ac:dyDescent="0.25"/>
    <row r="327" s="537" customFormat="1" ht="15.75" customHeight="1" x14ac:dyDescent="0.25"/>
    <row r="328" s="537" customFormat="1" ht="15.75" customHeight="1" x14ac:dyDescent="0.25"/>
    <row r="329" s="537" customFormat="1" ht="15.75" customHeight="1" x14ac:dyDescent="0.25"/>
    <row r="330" s="537" customFormat="1" ht="15.75" customHeight="1" x14ac:dyDescent="0.25"/>
    <row r="331" s="537" customFormat="1" ht="15.75" customHeight="1" x14ac:dyDescent="0.25"/>
    <row r="332" s="537" customFormat="1" ht="15.75" customHeight="1" x14ac:dyDescent="0.25"/>
    <row r="333" s="537" customFormat="1" ht="15.75" customHeight="1" x14ac:dyDescent="0.25"/>
    <row r="334" s="537" customFormat="1" ht="15.75" customHeight="1" x14ac:dyDescent="0.25"/>
    <row r="335" s="537" customFormat="1" ht="15.75" customHeight="1" x14ac:dyDescent="0.25"/>
    <row r="336" s="537" customFormat="1" ht="15.75" customHeight="1" x14ac:dyDescent="0.25"/>
    <row r="337" s="537" customFormat="1" ht="15.75" customHeight="1" x14ac:dyDescent="0.25"/>
    <row r="338" s="537" customFormat="1" ht="15.75" customHeight="1" x14ac:dyDescent="0.25"/>
    <row r="339" s="537" customFormat="1" ht="15.75" customHeight="1" x14ac:dyDescent="0.25"/>
    <row r="340" s="537" customFormat="1" ht="15.75" customHeight="1" x14ac:dyDescent="0.25"/>
    <row r="341" s="537" customFormat="1" ht="15.75" customHeight="1" x14ac:dyDescent="0.25"/>
    <row r="342" s="537" customFormat="1" ht="15.75" customHeight="1" x14ac:dyDescent="0.25"/>
    <row r="343" s="537" customFormat="1" ht="15.75" customHeight="1" x14ac:dyDescent="0.25"/>
    <row r="344" s="537" customFormat="1" ht="15.75" customHeight="1" x14ac:dyDescent="0.25"/>
    <row r="345" s="537" customFormat="1" ht="15.75" customHeight="1" x14ac:dyDescent="0.25"/>
    <row r="346" s="537" customFormat="1" ht="15.75" customHeight="1" x14ac:dyDescent="0.25"/>
    <row r="347" s="537" customFormat="1" ht="15.75" customHeight="1" x14ac:dyDescent="0.25"/>
    <row r="348" s="537" customFormat="1" ht="15.75" customHeight="1" x14ac:dyDescent="0.25"/>
    <row r="349" s="537" customFormat="1" ht="15.75" customHeight="1" x14ac:dyDescent="0.25"/>
    <row r="350" s="537" customFormat="1" ht="15.75" customHeight="1" x14ac:dyDescent="0.25"/>
    <row r="351" s="537" customFormat="1" ht="15.75" customHeight="1" x14ac:dyDescent="0.25"/>
    <row r="352" s="537" customFormat="1" ht="15.75" customHeight="1" x14ac:dyDescent="0.25"/>
    <row r="353" s="537" customFormat="1" ht="15.75" customHeight="1" x14ac:dyDescent="0.25"/>
    <row r="354" s="537" customFormat="1" ht="15.75" customHeight="1" x14ac:dyDescent="0.25"/>
    <row r="355" s="537" customFormat="1" ht="15.75" customHeight="1" x14ac:dyDescent="0.25"/>
    <row r="356" s="537" customFormat="1" ht="15.75" customHeight="1" x14ac:dyDescent="0.25"/>
    <row r="357" s="537" customFormat="1" ht="15.75" customHeight="1" x14ac:dyDescent="0.25"/>
    <row r="358" s="537" customFormat="1" ht="15.75" customHeight="1" x14ac:dyDescent="0.25"/>
    <row r="359" s="537" customFormat="1" ht="15.75" customHeight="1" x14ac:dyDescent="0.25"/>
    <row r="360" s="537" customFormat="1" ht="15.75" customHeight="1" x14ac:dyDescent="0.25"/>
    <row r="361" s="537" customFormat="1" ht="15.75" customHeight="1" x14ac:dyDescent="0.25"/>
    <row r="362" s="537" customFormat="1" ht="15.75" customHeight="1" x14ac:dyDescent="0.25"/>
    <row r="363" s="537" customFormat="1" ht="15.75" customHeight="1" x14ac:dyDescent="0.25"/>
    <row r="364" s="537" customFormat="1" ht="15.75" customHeight="1" x14ac:dyDescent="0.25"/>
    <row r="365" s="537" customFormat="1" ht="15.75" customHeight="1" x14ac:dyDescent="0.25"/>
    <row r="366" s="537" customFormat="1" ht="15.75" customHeight="1" x14ac:dyDescent="0.25"/>
    <row r="367" s="537" customFormat="1" ht="15.75" customHeight="1" x14ac:dyDescent="0.25"/>
    <row r="368" s="537" customFormat="1" ht="15.75" customHeight="1" x14ac:dyDescent="0.25"/>
    <row r="369" s="537" customFormat="1" ht="15.75" customHeight="1" x14ac:dyDescent="0.25"/>
    <row r="370" s="537" customFormat="1" ht="15.75" customHeight="1" x14ac:dyDescent="0.25"/>
    <row r="371" s="537" customFormat="1" ht="15.75" customHeight="1" x14ac:dyDescent="0.25"/>
    <row r="372" s="537" customFormat="1" ht="15.75" customHeight="1" x14ac:dyDescent="0.25"/>
    <row r="373" s="537" customFormat="1" ht="15.75" customHeight="1" x14ac:dyDescent="0.25"/>
    <row r="374" s="537" customFormat="1" ht="15.75" customHeight="1" x14ac:dyDescent="0.25"/>
    <row r="375" s="537" customFormat="1" ht="15.75" customHeight="1" x14ac:dyDescent="0.25"/>
    <row r="376" s="537" customFormat="1" ht="15.75" customHeight="1" x14ac:dyDescent="0.25"/>
    <row r="377" s="537" customFormat="1" ht="15.75" customHeight="1" x14ac:dyDescent="0.25"/>
    <row r="378" s="537" customFormat="1" ht="15.75" customHeight="1" x14ac:dyDescent="0.25"/>
    <row r="379" s="537" customFormat="1" ht="15.75" customHeight="1" x14ac:dyDescent="0.25"/>
    <row r="380" s="537" customFormat="1" ht="15.75" customHeight="1" x14ac:dyDescent="0.25"/>
    <row r="381" s="537" customFormat="1" ht="15.75" customHeight="1" x14ac:dyDescent="0.25"/>
    <row r="382" s="537" customFormat="1" ht="15.75" customHeight="1" x14ac:dyDescent="0.25"/>
    <row r="383" s="537" customFormat="1" ht="15.75" customHeight="1" x14ac:dyDescent="0.25"/>
    <row r="384" s="537" customFormat="1" ht="15.75" customHeight="1" x14ac:dyDescent="0.25"/>
    <row r="385" s="537" customFormat="1" ht="15.75" customHeight="1" x14ac:dyDescent="0.25"/>
    <row r="386" s="537" customFormat="1" ht="15.75" customHeight="1" x14ac:dyDescent="0.25"/>
    <row r="387" s="537" customFormat="1" ht="15.75" customHeight="1" x14ac:dyDescent="0.25"/>
    <row r="388" s="537" customFormat="1" ht="15.75" customHeight="1" x14ac:dyDescent="0.25"/>
    <row r="389" s="537" customFormat="1" ht="15.75" customHeight="1" x14ac:dyDescent="0.25"/>
    <row r="390" s="537" customFormat="1" ht="15.75" customHeight="1" x14ac:dyDescent="0.25"/>
    <row r="391" s="537" customFormat="1" ht="15.75" customHeight="1" x14ac:dyDescent="0.25"/>
    <row r="392" s="537" customFormat="1" ht="15.75" customHeight="1" x14ac:dyDescent="0.25"/>
    <row r="393" s="537" customFormat="1" ht="15.75" customHeight="1" x14ac:dyDescent="0.25"/>
    <row r="394" s="537" customFormat="1" ht="15.75" customHeight="1" x14ac:dyDescent="0.25"/>
    <row r="395" s="537" customFormat="1" ht="15.75" customHeight="1" x14ac:dyDescent="0.25"/>
    <row r="396" s="537" customFormat="1" ht="15.75" customHeight="1" x14ac:dyDescent="0.25"/>
    <row r="397" s="537" customFormat="1" ht="15.75" customHeight="1" x14ac:dyDescent="0.25"/>
    <row r="398" s="537" customFormat="1" ht="15.75" customHeight="1" x14ac:dyDescent="0.25"/>
    <row r="399" s="537" customFormat="1" ht="15.75" customHeight="1" x14ac:dyDescent="0.25"/>
    <row r="400" s="537" customFormat="1" ht="15.75" customHeight="1" x14ac:dyDescent="0.25"/>
    <row r="401" s="537" customFormat="1" ht="15.75" customHeight="1" x14ac:dyDescent="0.25"/>
    <row r="402" s="537" customFormat="1" ht="15.75" customHeight="1" x14ac:dyDescent="0.25"/>
    <row r="403" s="537" customFormat="1" ht="15.75" customHeight="1" x14ac:dyDescent="0.25"/>
    <row r="404" s="537" customFormat="1" ht="15.75" customHeight="1" x14ac:dyDescent="0.25"/>
    <row r="405" s="537" customFormat="1" ht="15.75" customHeight="1" x14ac:dyDescent="0.25"/>
    <row r="406" s="537" customFormat="1" ht="15.75" customHeight="1" x14ac:dyDescent="0.25"/>
    <row r="407" s="537" customFormat="1" ht="15.75" customHeight="1" x14ac:dyDescent="0.25"/>
    <row r="408" s="537" customFormat="1" ht="15.75" customHeight="1" x14ac:dyDescent="0.25"/>
    <row r="409" s="537" customFormat="1" ht="15.75" customHeight="1" x14ac:dyDescent="0.25"/>
    <row r="410" s="537" customFormat="1" ht="15.75" customHeight="1" x14ac:dyDescent="0.25"/>
    <row r="411" s="537" customFormat="1" ht="15.75" customHeight="1" x14ac:dyDescent="0.25"/>
    <row r="412" s="537" customFormat="1" ht="15.75" customHeight="1" x14ac:dyDescent="0.25"/>
    <row r="413" s="537" customFormat="1" ht="15.75" customHeight="1" x14ac:dyDescent="0.25"/>
    <row r="414" s="537" customFormat="1" ht="15.75" customHeight="1" x14ac:dyDescent="0.25"/>
    <row r="415" s="537" customFormat="1" ht="15.75" customHeight="1" x14ac:dyDescent="0.25"/>
    <row r="416" s="537" customFormat="1" ht="15.75" customHeight="1" x14ac:dyDescent="0.25"/>
    <row r="417" s="537" customFormat="1" ht="15.75" customHeight="1" x14ac:dyDescent="0.25"/>
    <row r="418" s="537" customFormat="1" ht="15.75" customHeight="1" x14ac:dyDescent="0.25"/>
    <row r="419" s="537" customFormat="1" ht="15.75" customHeight="1" x14ac:dyDescent="0.25"/>
    <row r="420" s="537" customFormat="1" ht="15.75" customHeight="1" x14ac:dyDescent="0.25"/>
    <row r="421" s="537" customFormat="1" ht="15.75" customHeight="1" x14ac:dyDescent="0.25"/>
    <row r="422" s="537" customFormat="1" ht="15.75" customHeight="1" x14ac:dyDescent="0.25"/>
    <row r="423" s="537" customFormat="1" ht="15.75" customHeight="1" x14ac:dyDescent="0.25"/>
    <row r="424" s="537" customFormat="1" ht="15.75" customHeight="1" x14ac:dyDescent="0.25"/>
    <row r="425" s="537" customFormat="1" ht="15.75" customHeight="1" x14ac:dyDescent="0.25"/>
    <row r="426" s="537" customFormat="1" ht="15.75" customHeight="1" x14ac:dyDescent="0.25"/>
    <row r="427" s="537" customFormat="1" ht="15.75" customHeight="1" x14ac:dyDescent="0.25"/>
    <row r="428" s="537" customFormat="1" ht="15.75" customHeight="1" x14ac:dyDescent="0.25"/>
    <row r="429" s="537" customFormat="1" ht="15.75" customHeight="1" x14ac:dyDescent="0.25"/>
    <row r="430" s="537" customFormat="1" ht="15.75" customHeight="1" x14ac:dyDescent="0.25"/>
    <row r="431" s="537" customFormat="1" ht="15.75" customHeight="1" x14ac:dyDescent="0.25"/>
    <row r="432" s="537" customFormat="1" ht="15.75" customHeight="1" x14ac:dyDescent="0.25"/>
    <row r="433" s="537" customFormat="1" ht="15.75" customHeight="1" x14ac:dyDescent="0.25"/>
    <row r="434" s="537" customFormat="1" ht="15.75" customHeight="1" x14ac:dyDescent="0.25"/>
    <row r="435" s="537" customFormat="1" ht="15.75" customHeight="1" x14ac:dyDescent="0.25"/>
    <row r="436" s="537" customFormat="1" ht="15.75" customHeight="1" x14ac:dyDescent="0.25"/>
    <row r="437" s="537" customFormat="1" ht="15.75" customHeight="1" x14ac:dyDescent="0.25"/>
    <row r="438" s="537" customFormat="1" ht="15.75" customHeight="1" x14ac:dyDescent="0.25"/>
    <row r="439" s="537" customFormat="1" ht="15.75" customHeight="1" x14ac:dyDescent="0.25"/>
    <row r="440" s="537" customFormat="1" ht="15.75" customHeight="1" x14ac:dyDescent="0.25"/>
    <row r="441" s="537" customFormat="1" ht="15.75" customHeight="1" x14ac:dyDescent="0.25"/>
    <row r="442" s="537" customFormat="1" ht="15.75" customHeight="1" x14ac:dyDescent="0.25"/>
    <row r="443" s="537" customFormat="1" ht="15.75" customHeight="1" x14ac:dyDescent="0.25"/>
    <row r="444" s="537" customFormat="1" ht="15.75" customHeight="1" x14ac:dyDescent="0.25"/>
    <row r="445" s="537" customFormat="1" ht="15.75" customHeight="1" x14ac:dyDescent="0.25"/>
    <row r="446" s="537" customFormat="1" ht="15.75" customHeight="1" x14ac:dyDescent="0.25"/>
    <row r="447" s="537" customFormat="1" ht="15.75" customHeight="1" x14ac:dyDescent="0.25"/>
    <row r="448" s="537" customFormat="1" ht="15.75" customHeight="1" x14ac:dyDescent="0.25"/>
    <row r="449" s="537" customFormat="1" ht="15.75" customHeight="1" x14ac:dyDescent="0.25"/>
    <row r="450" s="537" customFormat="1" ht="15.75" customHeight="1" x14ac:dyDescent="0.25"/>
    <row r="451" s="537" customFormat="1" ht="15.75" customHeight="1" x14ac:dyDescent="0.25"/>
    <row r="452" s="537" customFormat="1" ht="15.75" customHeight="1" x14ac:dyDescent="0.25"/>
    <row r="453" s="537" customFormat="1" ht="15.75" customHeight="1" x14ac:dyDescent="0.25"/>
    <row r="454" s="537" customFormat="1" ht="15.75" customHeight="1" x14ac:dyDescent="0.25"/>
    <row r="455" s="537" customFormat="1" ht="15.75" customHeight="1" x14ac:dyDescent="0.25"/>
    <row r="456" s="537" customFormat="1" ht="15.75" customHeight="1" x14ac:dyDescent="0.25"/>
    <row r="457" s="537" customFormat="1" ht="15.75" customHeight="1" x14ac:dyDescent="0.25"/>
    <row r="458" s="537" customFormat="1" ht="15.75" customHeight="1" x14ac:dyDescent="0.25"/>
    <row r="459" s="537" customFormat="1" ht="15.75" customHeight="1" x14ac:dyDescent="0.25"/>
    <row r="460" s="537" customFormat="1" ht="15.75" customHeight="1" x14ac:dyDescent="0.25"/>
    <row r="461" s="537" customFormat="1" ht="15.75" customHeight="1" x14ac:dyDescent="0.25"/>
    <row r="462" s="537" customFormat="1" ht="15.75" customHeight="1" x14ac:dyDescent="0.25"/>
    <row r="463" s="537" customFormat="1" ht="15.75" customHeight="1" x14ac:dyDescent="0.25"/>
    <row r="464" s="537" customFormat="1" ht="15.75" customHeight="1" x14ac:dyDescent="0.25"/>
    <row r="465" s="537" customFormat="1" ht="15.75" customHeight="1" x14ac:dyDescent="0.25"/>
    <row r="466" s="537" customFormat="1" ht="15.75" customHeight="1" x14ac:dyDescent="0.25"/>
    <row r="467" s="537" customFormat="1" ht="15.75" customHeight="1" x14ac:dyDescent="0.25"/>
    <row r="468" s="537" customFormat="1" ht="15.75" customHeight="1" x14ac:dyDescent="0.25"/>
    <row r="469" s="537" customFormat="1" ht="15.75" customHeight="1" x14ac:dyDescent="0.25"/>
    <row r="470" s="537" customFormat="1" ht="15.75" customHeight="1" x14ac:dyDescent="0.25"/>
    <row r="471" s="537" customFormat="1" ht="15.75" customHeight="1" x14ac:dyDescent="0.25"/>
    <row r="472" s="537" customFormat="1" ht="15.75" customHeight="1" x14ac:dyDescent="0.25"/>
    <row r="473" s="537" customFormat="1" ht="15.75" customHeight="1" x14ac:dyDescent="0.25"/>
    <row r="474" s="537" customFormat="1" ht="15.75" customHeight="1" x14ac:dyDescent="0.25"/>
    <row r="475" s="537" customFormat="1" ht="15.75" customHeight="1" x14ac:dyDescent="0.25"/>
    <row r="476" s="537" customFormat="1" ht="15.75" customHeight="1" x14ac:dyDescent="0.25"/>
    <row r="477" s="537" customFormat="1" ht="15.75" customHeight="1" x14ac:dyDescent="0.25"/>
    <row r="478" s="537" customFormat="1" ht="15.75" customHeight="1" x14ac:dyDescent="0.25"/>
    <row r="479" s="537" customFormat="1" ht="15.75" customHeight="1" x14ac:dyDescent="0.25"/>
    <row r="480" s="537" customFormat="1" ht="15.75" customHeight="1" x14ac:dyDescent="0.25"/>
    <row r="481" s="537" customFormat="1" ht="15.75" customHeight="1" x14ac:dyDescent="0.25"/>
    <row r="482" s="537" customFormat="1" ht="15.75" customHeight="1" x14ac:dyDescent="0.25"/>
    <row r="483" s="537" customFormat="1" ht="15.75" customHeight="1" x14ac:dyDescent="0.25"/>
    <row r="484" s="537" customFormat="1" ht="15.75" customHeight="1" x14ac:dyDescent="0.25"/>
    <row r="485" s="537" customFormat="1" ht="15.75" customHeight="1" x14ac:dyDescent="0.25"/>
    <row r="486" s="537" customFormat="1" ht="15.75" customHeight="1" x14ac:dyDescent="0.25"/>
    <row r="487" s="537" customFormat="1" ht="15.75" customHeight="1" x14ac:dyDescent="0.25"/>
    <row r="488" s="537" customFormat="1" ht="15.75" customHeight="1" x14ac:dyDescent="0.25"/>
    <row r="489" s="537" customFormat="1" ht="15.75" customHeight="1" x14ac:dyDescent="0.25"/>
    <row r="490" s="537" customFormat="1" ht="15.75" customHeight="1" x14ac:dyDescent="0.25"/>
    <row r="491" s="537" customFormat="1" ht="15.75" customHeight="1" x14ac:dyDescent="0.25"/>
    <row r="492" s="537" customFormat="1" ht="15.75" customHeight="1" x14ac:dyDescent="0.25"/>
    <row r="493" s="537" customFormat="1" ht="15.75" customHeight="1" x14ac:dyDescent="0.25"/>
    <row r="494" s="537" customFormat="1" ht="15.75" customHeight="1" x14ac:dyDescent="0.25"/>
    <row r="495" s="537" customFormat="1" ht="15.75" customHeight="1" x14ac:dyDescent="0.25"/>
    <row r="496" s="537" customFormat="1" ht="15.75" customHeight="1" x14ac:dyDescent="0.25"/>
    <row r="497" s="537" customFormat="1" ht="15.75" customHeight="1" x14ac:dyDescent="0.25"/>
    <row r="498" s="537" customFormat="1" ht="15.75" customHeight="1" x14ac:dyDescent="0.25"/>
    <row r="499" s="537" customFormat="1" ht="15.75" customHeight="1" x14ac:dyDescent="0.25"/>
    <row r="500" s="537" customFormat="1" ht="15.75" customHeight="1" x14ac:dyDescent="0.25"/>
    <row r="501" s="537" customFormat="1" ht="15.75" customHeight="1" x14ac:dyDescent="0.25"/>
    <row r="502" s="537" customFormat="1" ht="15.75" customHeight="1" x14ac:dyDescent="0.25"/>
    <row r="503" s="537" customFormat="1" ht="15.75" customHeight="1" x14ac:dyDescent="0.25"/>
    <row r="504" s="537" customFormat="1" ht="15.75" customHeight="1" x14ac:dyDescent="0.25"/>
    <row r="505" s="537" customFormat="1" ht="15.75" customHeight="1" x14ac:dyDescent="0.25"/>
    <row r="506" s="537" customFormat="1" ht="15.75" customHeight="1" x14ac:dyDescent="0.25"/>
    <row r="507" s="537" customFormat="1" ht="15.75" customHeight="1" x14ac:dyDescent="0.25"/>
    <row r="508" s="537" customFormat="1" ht="15.75" customHeight="1" x14ac:dyDescent="0.25"/>
    <row r="509" s="537" customFormat="1" ht="15.75" customHeight="1" x14ac:dyDescent="0.25"/>
    <row r="510" s="537" customFormat="1" ht="15.75" customHeight="1" x14ac:dyDescent="0.25"/>
    <row r="511" s="537" customFormat="1" ht="15.75" customHeight="1" x14ac:dyDescent="0.25"/>
    <row r="512" s="537" customFormat="1" ht="15.75" customHeight="1" x14ac:dyDescent="0.25"/>
    <row r="513" s="537" customFormat="1" ht="15.75" customHeight="1" x14ac:dyDescent="0.25"/>
    <row r="514" s="537" customFormat="1" ht="15.75" customHeight="1" x14ac:dyDescent="0.25"/>
    <row r="515" s="537" customFormat="1" ht="15.75" customHeight="1" x14ac:dyDescent="0.25"/>
    <row r="516" s="537" customFormat="1" ht="15.75" customHeight="1" x14ac:dyDescent="0.25"/>
    <row r="517" s="537" customFormat="1" ht="15.75" customHeight="1" x14ac:dyDescent="0.25"/>
    <row r="518" s="537" customFormat="1" ht="15.75" customHeight="1" x14ac:dyDescent="0.25"/>
    <row r="519" s="537" customFormat="1" ht="15.75" customHeight="1" x14ac:dyDescent="0.25"/>
    <row r="520" s="537" customFormat="1" ht="15.75" customHeight="1" x14ac:dyDescent="0.25"/>
    <row r="521" s="537" customFormat="1" ht="15.75" customHeight="1" x14ac:dyDescent="0.25"/>
    <row r="522" s="537" customFormat="1" ht="15.75" customHeight="1" x14ac:dyDescent="0.25"/>
    <row r="523" s="537" customFormat="1" ht="15.75" customHeight="1" x14ac:dyDescent="0.25"/>
    <row r="524" s="537" customFormat="1" ht="15.75" customHeight="1" x14ac:dyDescent="0.25"/>
    <row r="525" s="537" customFormat="1" ht="15.75" customHeight="1" x14ac:dyDescent="0.25"/>
    <row r="526" s="537" customFormat="1" ht="15.75" customHeight="1" x14ac:dyDescent="0.25"/>
    <row r="527" s="537" customFormat="1" ht="15.75" customHeight="1" x14ac:dyDescent="0.25"/>
    <row r="528" s="537" customFormat="1" ht="15.75" customHeight="1" x14ac:dyDescent="0.25"/>
    <row r="529" s="537" customFormat="1" ht="15.75" customHeight="1" x14ac:dyDescent="0.25"/>
    <row r="530" s="537" customFormat="1" ht="15.75" customHeight="1" x14ac:dyDescent="0.25"/>
    <row r="531" s="537" customFormat="1" ht="15.75" customHeight="1" x14ac:dyDescent="0.25"/>
    <row r="532" s="537" customFormat="1" ht="15.75" customHeight="1" x14ac:dyDescent="0.25"/>
    <row r="533" s="537" customFormat="1" ht="15.75" customHeight="1" x14ac:dyDescent="0.25"/>
    <row r="534" s="537" customFormat="1" ht="15.75" customHeight="1" x14ac:dyDescent="0.25"/>
    <row r="535" s="537" customFormat="1" ht="15.75" customHeight="1" x14ac:dyDescent="0.25"/>
    <row r="536" s="537" customFormat="1" ht="15.75" customHeight="1" x14ac:dyDescent="0.25"/>
    <row r="537" s="537" customFormat="1" ht="15.75" customHeight="1" x14ac:dyDescent="0.25"/>
    <row r="538" s="537" customFormat="1" ht="15.75" customHeight="1" x14ac:dyDescent="0.25"/>
    <row r="539" s="537" customFormat="1" ht="15.75" customHeight="1" x14ac:dyDescent="0.25"/>
    <row r="540" s="537" customFormat="1" ht="15.75" customHeight="1" x14ac:dyDescent="0.25"/>
    <row r="541" s="537" customFormat="1" ht="15.75" customHeight="1" x14ac:dyDescent="0.25"/>
    <row r="542" s="537" customFormat="1" ht="15.75" customHeight="1" x14ac:dyDescent="0.25"/>
    <row r="543" s="537" customFormat="1" ht="15.75" customHeight="1" x14ac:dyDescent="0.25"/>
    <row r="544" s="537" customFormat="1" ht="15.75" customHeight="1" x14ac:dyDescent="0.25"/>
    <row r="545" s="537" customFormat="1" ht="15.75" customHeight="1" x14ac:dyDescent="0.25"/>
    <row r="546" s="537" customFormat="1" ht="15.75" customHeight="1" x14ac:dyDescent="0.25"/>
    <row r="547" s="537" customFormat="1" ht="15.75" customHeight="1" x14ac:dyDescent="0.25"/>
    <row r="548" s="537" customFormat="1" ht="15.75" customHeight="1" x14ac:dyDescent="0.25"/>
    <row r="549" s="537" customFormat="1" ht="15.75" customHeight="1" x14ac:dyDescent="0.25"/>
    <row r="550" s="537" customFormat="1" ht="15.75" customHeight="1" x14ac:dyDescent="0.25"/>
    <row r="551" s="537" customFormat="1" ht="15.75" customHeight="1" x14ac:dyDescent="0.25"/>
    <row r="552" s="537" customFormat="1" ht="15.75" customHeight="1" x14ac:dyDescent="0.25"/>
    <row r="553" s="537" customFormat="1" ht="15.75" customHeight="1" x14ac:dyDescent="0.25"/>
    <row r="554" s="537" customFormat="1" ht="15.75" customHeight="1" x14ac:dyDescent="0.25"/>
    <row r="555" s="537" customFormat="1" ht="15.75" customHeight="1" x14ac:dyDescent="0.25"/>
    <row r="556" s="537" customFormat="1" ht="15.75" customHeight="1" x14ac:dyDescent="0.25"/>
    <row r="557" s="537" customFormat="1" ht="15.75" customHeight="1" x14ac:dyDescent="0.25"/>
    <row r="558" s="537" customFormat="1" ht="15.75" customHeight="1" x14ac:dyDescent="0.25"/>
    <row r="559" s="537" customFormat="1" ht="15.75" customHeight="1" x14ac:dyDescent="0.25"/>
    <row r="560" s="537" customFormat="1" ht="15.75" customHeight="1" x14ac:dyDescent="0.25"/>
    <row r="561" s="537" customFormat="1" ht="15.75" customHeight="1" x14ac:dyDescent="0.25"/>
    <row r="562" s="537" customFormat="1" ht="15.75" customHeight="1" x14ac:dyDescent="0.25"/>
    <row r="563" s="537" customFormat="1" ht="15.75" customHeight="1" x14ac:dyDescent="0.25"/>
    <row r="564" s="537" customFormat="1" ht="15.75" customHeight="1" x14ac:dyDescent="0.25"/>
    <row r="565" s="537" customFormat="1" ht="15.75" customHeight="1" x14ac:dyDescent="0.25"/>
    <row r="566" s="537" customFormat="1" ht="15.75" customHeight="1" x14ac:dyDescent="0.25"/>
    <row r="567" s="537" customFormat="1" ht="15.75" customHeight="1" x14ac:dyDescent="0.25"/>
    <row r="568" s="537" customFormat="1" ht="15.75" customHeight="1" x14ac:dyDescent="0.25"/>
    <row r="569" s="537" customFormat="1" ht="15.75" customHeight="1" x14ac:dyDescent="0.25"/>
    <row r="570" s="537" customFormat="1" ht="15.75" customHeight="1" x14ac:dyDescent="0.25"/>
    <row r="571" s="537" customFormat="1" ht="15.75" customHeight="1" x14ac:dyDescent="0.25"/>
    <row r="572" s="537" customFormat="1" ht="15.75" customHeight="1" x14ac:dyDescent="0.25"/>
    <row r="573" s="537" customFormat="1" ht="15.75" customHeight="1" x14ac:dyDescent="0.25"/>
    <row r="574" s="537" customFormat="1" ht="15.75" customHeight="1" x14ac:dyDescent="0.25"/>
    <row r="575" s="537" customFormat="1" ht="15.75" customHeight="1" x14ac:dyDescent="0.25"/>
    <row r="576" s="537" customFormat="1" ht="15.75" customHeight="1" x14ac:dyDescent="0.25"/>
    <row r="577" s="537" customFormat="1" ht="15.75" customHeight="1" x14ac:dyDescent="0.25"/>
    <row r="578" s="537" customFormat="1" ht="15.75" customHeight="1" x14ac:dyDescent="0.25"/>
    <row r="579" s="537" customFormat="1" ht="15.75" customHeight="1" x14ac:dyDescent="0.25"/>
    <row r="580" s="537" customFormat="1" ht="15.75" customHeight="1" x14ac:dyDescent="0.25"/>
    <row r="581" s="537" customFormat="1" ht="15.75" customHeight="1" x14ac:dyDescent="0.25"/>
    <row r="582" s="537" customFormat="1" ht="15.75" customHeight="1" x14ac:dyDescent="0.25"/>
    <row r="583" s="537" customFormat="1" ht="15.75" customHeight="1" x14ac:dyDescent="0.25"/>
    <row r="584" s="537" customFormat="1" ht="15.75" customHeight="1" x14ac:dyDescent="0.25"/>
    <row r="585" s="537" customFormat="1" ht="15.75" customHeight="1" x14ac:dyDescent="0.25"/>
    <row r="586" s="537" customFormat="1" ht="15.75" customHeight="1" x14ac:dyDescent="0.25"/>
    <row r="587" s="537" customFormat="1" ht="15.75" customHeight="1" x14ac:dyDescent="0.25"/>
    <row r="588" s="537" customFormat="1" ht="15.75" customHeight="1" x14ac:dyDescent="0.25"/>
    <row r="589" s="537" customFormat="1" ht="15.75" customHeight="1" x14ac:dyDescent="0.25"/>
    <row r="590" s="537" customFormat="1" ht="15.75" customHeight="1" x14ac:dyDescent="0.25"/>
    <row r="591" s="537" customFormat="1" ht="15.75" customHeight="1" x14ac:dyDescent="0.25"/>
    <row r="592" s="537" customFormat="1" ht="15.75" customHeight="1" x14ac:dyDescent="0.25"/>
    <row r="593" s="537" customFormat="1" ht="15.75" customHeight="1" x14ac:dyDescent="0.25"/>
    <row r="594" s="537" customFormat="1" ht="15.75" customHeight="1" x14ac:dyDescent="0.25"/>
    <row r="595" s="537" customFormat="1" ht="15.75" customHeight="1" x14ac:dyDescent="0.25"/>
    <row r="596" s="537" customFormat="1" ht="15.75" customHeight="1" x14ac:dyDescent="0.25"/>
    <row r="597" s="537" customFormat="1" ht="15.75" customHeight="1" x14ac:dyDescent="0.25"/>
    <row r="598" s="537" customFormat="1" ht="15.75" customHeight="1" x14ac:dyDescent="0.25"/>
    <row r="599" s="537" customFormat="1" ht="15.75" customHeight="1" x14ac:dyDescent="0.25"/>
    <row r="600" s="537" customFormat="1" ht="15.75" customHeight="1" x14ac:dyDescent="0.25"/>
    <row r="601" s="537" customFormat="1" ht="15.75" customHeight="1" x14ac:dyDescent="0.25"/>
    <row r="602" s="537" customFormat="1" ht="15.75" customHeight="1" x14ac:dyDescent="0.25"/>
    <row r="603" s="537" customFormat="1" ht="15.75" customHeight="1" x14ac:dyDescent="0.25"/>
    <row r="604" s="537" customFormat="1" ht="15.75" customHeight="1" x14ac:dyDescent="0.25"/>
    <row r="605" s="537" customFormat="1" ht="15.75" customHeight="1" x14ac:dyDescent="0.25"/>
    <row r="606" s="537" customFormat="1" ht="15.75" customHeight="1" x14ac:dyDescent="0.25"/>
    <row r="607" s="537" customFormat="1" ht="15.75" customHeight="1" x14ac:dyDescent="0.25"/>
    <row r="608" s="537" customFormat="1" ht="15.75" customHeight="1" x14ac:dyDescent="0.25"/>
    <row r="609" s="537" customFormat="1" ht="15.75" customHeight="1" x14ac:dyDescent="0.25"/>
    <row r="610" s="537" customFormat="1" ht="15.75" customHeight="1" x14ac:dyDescent="0.25"/>
    <row r="611" s="537" customFormat="1" ht="15.75" customHeight="1" x14ac:dyDescent="0.25"/>
    <row r="612" s="537" customFormat="1" ht="15.75" customHeight="1" x14ac:dyDescent="0.25"/>
    <row r="613" s="537" customFormat="1" ht="15.75" customHeight="1" x14ac:dyDescent="0.25"/>
    <row r="614" s="537" customFormat="1" ht="15.75" customHeight="1" x14ac:dyDescent="0.25"/>
    <row r="615" s="537" customFormat="1" ht="15.75" customHeight="1" x14ac:dyDescent="0.25"/>
    <row r="616" s="537" customFormat="1" ht="15.75" customHeight="1" x14ac:dyDescent="0.25"/>
    <row r="617" s="537" customFormat="1" ht="15.75" customHeight="1" x14ac:dyDescent="0.25"/>
    <row r="618" s="537" customFormat="1" ht="15.75" customHeight="1" x14ac:dyDescent="0.25"/>
    <row r="619" s="537" customFormat="1" ht="15.75" customHeight="1" x14ac:dyDescent="0.25"/>
    <row r="620" s="537" customFormat="1" ht="15.75" customHeight="1" x14ac:dyDescent="0.25"/>
    <row r="621" s="537" customFormat="1" ht="15.75" customHeight="1" x14ac:dyDescent="0.25"/>
    <row r="622" s="537" customFormat="1" ht="15.75" customHeight="1" x14ac:dyDescent="0.25"/>
    <row r="623" s="537" customFormat="1" ht="15.75" customHeight="1" x14ac:dyDescent="0.25"/>
    <row r="624" s="537" customFormat="1" ht="15.75" customHeight="1" x14ac:dyDescent="0.25"/>
    <row r="625" s="537" customFormat="1" ht="15.75" customHeight="1" x14ac:dyDescent="0.25"/>
    <row r="626" s="537" customFormat="1" ht="15.75" customHeight="1" x14ac:dyDescent="0.25"/>
    <row r="627" s="537" customFormat="1" ht="15.75" customHeight="1" x14ac:dyDescent="0.25"/>
    <row r="628" s="537" customFormat="1" ht="15.75" customHeight="1" x14ac:dyDescent="0.25"/>
    <row r="629" s="537" customFormat="1" ht="15.75" customHeight="1" x14ac:dyDescent="0.25"/>
    <row r="630" s="537" customFormat="1" ht="15.75" customHeight="1" x14ac:dyDescent="0.25"/>
    <row r="631" s="537" customFormat="1" ht="15.75" customHeight="1" x14ac:dyDescent="0.25"/>
    <row r="632" s="537" customFormat="1" ht="15.75" customHeight="1" x14ac:dyDescent="0.25"/>
    <row r="633" s="537" customFormat="1" ht="15.75" customHeight="1" x14ac:dyDescent="0.25"/>
    <row r="634" s="537" customFormat="1" ht="15.75" customHeight="1" x14ac:dyDescent="0.25"/>
    <row r="635" s="537" customFormat="1" ht="15.75" customHeight="1" x14ac:dyDescent="0.25"/>
    <row r="636" s="537" customFormat="1" ht="15.75" customHeight="1" x14ac:dyDescent="0.25"/>
    <row r="637" s="537" customFormat="1" ht="15.75" customHeight="1" x14ac:dyDescent="0.25"/>
    <row r="638" s="537" customFormat="1" ht="15.75" customHeight="1" x14ac:dyDescent="0.25"/>
    <row r="639" s="537" customFormat="1" ht="15.75" customHeight="1" x14ac:dyDescent="0.25"/>
    <row r="640" s="537" customFormat="1" ht="15.75" customHeight="1" x14ac:dyDescent="0.25"/>
    <row r="641" s="537" customFormat="1" ht="15.75" customHeight="1" x14ac:dyDescent="0.25"/>
    <row r="642" s="537" customFormat="1" ht="15.75" customHeight="1" x14ac:dyDescent="0.25"/>
    <row r="643" s="537" customFormat="1" ht="15.75" customHeight="1" x14ac:dyDescent="0.25"/>
    <row r="644" s="537" customFormat="1" ht="15.75" customHeight="1" x14ac:dyDescent="0.25"/>
    <row r="645" s="537" customFormat="1" ht="15.75" customHeight="1" x14ac:dyDescent="0.25"/>
    <row r="646" s="537" customFormat="1" ht="15.75" customHeight="1" x14ac:dyDescent="0.25"/>
    <row r="647" s="537" customFormat="1" ht="15.75" customHeight="1" x14ac:dyDescent="0.25"/>
    <row r="648" s="537" customFormat="1" ht="15.75" customHeight="1" x14ac:dyDescent="0.25"/>
    <row r="649" s="537" customFormat="1" ht="15.75" customHeight="1" x14ac:dyDescent="0.25"/>
    <row r="650" s="537" customFormat="1" ht="15.75" customHeight="1" x14ac:dyDescent="0.25"/>
    <row r="651" s="537" customFormat="1" ht="15.75" customHeight="1" x14ac:dyDescent="0.25"/>
    <row r="652" s="537" customFormat="1" ht="15.75" customHeight="1" x14ac:dyDescent="0.25"/>
    <row r="653" s="537" customFormat="1" ht="15.75" customHeight="1" x14ac:dyDescent="0.25"/>
    <row r="654" s="537" customFormat="1" ht="15.75" customHeight="1" x14ac:dyDescent="0.25"/>
    <row r="655" s="537" customFormat="1" ht="15.75" customHeight="1" x14ac:dyDescent="0.25"/>
    <row r="656" s="537" customFormat="1" ht="15.75" customHeight="1" x14ac:dyDescent="0.25"/>
    <row r="657" s="537" customFormat="1" ht="15.75" customHeight="1" x14ac:dyDescent="0.25"/>
    <row r="658" s="537" customFormat="1" ht="15.75" customHeight="1" x14ac:dyDescent="0.25"/>
    <row r="659" s="537" customFormat="1" ht="15.75" customHeight="1" x14ac:dyDescent="0.25"/>
    <row r="660" s="537" customFormat="1" ht="15.75" customHeight="1" x14ac:dyDescent="0.25"/>
    <row r="661" s="537" customFormat="1" ht="15.75" customHeight="1" x14ac:dyDescent="0.25"/>
    <row r="662" s="537" customFormat="1" ht="15.75" customHeight="1" x14ac:dyDescent="0.25"/>
    <row r="663" s="537" customFormat="1" ht="15.75" customHeight="1" x14ac:dyDescent="0.25"/>
    <row r="664" s="537" customFormat="1" ht="15.75" customHeight="1" x14ac:dyDescent="0.25"/>
    <row r="665" s="537" customFormat="1" ht="15.75" customHeight="1" x14ac:dyDescent="0.25"/>
    <row r="666" s="537" customFormat="1" ht="15.75" customHeight="1" x14ac:dyDescent="0.25"/>
    <row r="667" s="537" customFormat="1" ht="15.75" customHeight="1" x14ac:dyDescent="0.25"/>
    <row r="668" s="537" customFormat="1" ht="15.75" customHeight="1" x14ac:dyDescent="0.25"/>
    <row r="669" s="537" customFormat="1" ht="15.75" customHeight="1" x14ac:dyDescent="0.25"/>
    <row r="670" s="537" customFormat="1" ht="15.75" customHeight="1" x14ac:dyDescent="0.25"/>
    <row r="671" s="537" customFormat="1" ht="15.75" customHeight="1" x14ac:dyDescent="0.25"/>
    <row r="672" s="537" customFormat="1" ht="15.75" customHeight="1" x14ac:dyDescent="0.25"/>
    <row r="673" s="537" customFormat="1" ht="15.75" customHeight="1" x14ac:dyDescent="0.25"/>
    <row r="674" s="537" customFormat="1" ht="15.75" customHeight="1" x14ac:dyDescent="0.25"/>
    <row r="675" s="537" customFormat="1" ht="15.75" customHeight="1" x14ac:dyDescent="0.25"/>
    <row r="676" s="537" customFormat="1" ht="15.75" customHeight="1" x14ac:dyDescent="0.25"/>
    <row r="677" s="537" customFormat="1" ht="15.75" customHeight="1" x14ac:dyDescent="0.25"/>
    <row r="678" s="537" customFormat="1" ht="15.75" customHeight="1" x14ac:dyDescent="0.25"/>
    <row r="679" s="537" customFormat="1" ht="15.75" customHeight="1" x14ac:dyDescent="0.25"/>
    <row r="680" s="537" customFormat="1" ht="15.75" customHeight="1" x14ac:dyDescent="0.25"/>
    <row r="681" s="537" customFormat="1" ht="15.75" customHeight="1" x14ac:dyDescent="0.25"/>
    <row r="682" s="537" customFormat="1" ht="15.75" customHeight="1" x14ac:dyDescent="0.25"/>
    <row r="683" s="537" customFormat="1" ht="15.75" customHeight="1" x14ac:dyDescent="0.25"/>
    <row r="684" s="537" customFormat="1" ht="15.75" customHeight="1" x14ac:dyDescent="0.25"/>
    <row r="685" s="537" customFormat="1" ht="15.75" customHeight="1" x14ac:dyDescent="0.25"/>
    <row r="686" s="537" customFormat="1" ht="15.75" customHeight="1" x14ac:dyDescent="0.25"/>
    <row r="687" s="537" customFormat="1" ht="15.75" customHeight="1" x14ac:dyDescent="0.25"/>
    <row r="688" s="537" customFormat="1" ht="15.75" customHeight="1" x14ac:dyDescent="0.25"/>
    <row r="689" s="537" customFormat="1" ht="15.75" customHeight="1" x14ac:dyDescent="0.25"/>
    <row r="690" s="537" customFormat="1" ht="15.75" customHeight="1" x14ac:dyDescent="0.25"/>
    <row r="691" s="537" customFormat="1" ht="15.75" customHeight="1" x14ac:dyDescent="0.25"/>
    <row r="692" s="537" customFormat="1" ht="15.75" customHeight="1" x14ac:dyDescent="0.25"/>
    <row r="693" s="537" customFormat="1" ht="15.75" customHeight="1" x14ac:dyDescent="0.25"/>
    <row r="694" s="537" customFormat="1" ht="15.75" customHeight="1" x14ac:dyDescent="0.25"/>
    <row r="695" s="537" customFormat="1" ht="15.75" customHeight="1" x14ac:dyDescent="0.25"/>
    <row r="696" s="537" customFormat="1" ht="15.75" customHeight="1" x14ac:dyDescent="0.25"/>
    <row r="697" s="537" customFormat="1" ht="15.75" customHeight="1" x14ac:dyDescent="0.25"/>
    <row r="698" s="537" customFormat="1" ht="15.75" customHeight="1" x14ac:dyDescent="0.25"/>
    <row r="699" s="537" customFormat="1" ht="15.75" customHeight="1" x14ac:dyDescent="0.25"/>
    <row r="700" s="537" customFormat="1" ht="15.75" customHeight="1" x14ac:dyDescent="0.25"/>
    <row r="701" s="537" customFormat="1" ht="15.75" customHeight="1" x14ac:dyDescent="0.25"/>
    <row r="702" s="537" customFormat="1" ht="15.75" customHeight="1" x14ac:dyDescent="0.25"/>
    <row r="703" s="537" customFormat="1" ht="15.75" customHeight="1" x14ac:dyDescent="0.25"/>
    <row r="704" s="537" customFormat="1" ht="15.75" customHeight="1" x14ac:dyDescent="0.25"/>
    <row r="705" s="537" customFormat="1" ht="15.75" customHeight="1" x14ac:dyDescent="0.25"/>
    <row r="706" s="537" customFormat="1" ht="15.75" customHeight="1" x14ac:dyDescent="0.25"/>
    <row r="707" s="537" customFormat="1" ht="15.75" customHeight="1" x14ac:dyDescent="0.25"/>
    <row r="708" s="537" customFormat="1" ht="15.75" customHeight="1" x14ac:dyDescent="0.25"/>
    <row r="709" s="537" customFormat="1" ht="15.75" customHeight="1" x14ac:dyDescent="0.25"/>
    <row r="710" s="537" customFormat="1" ht="15.75" customHeight="1" x14ac:dyDescent="0.25"/>
    <row r="711" s="537" customFormat="1" ht="15.75" customHeight="1" x14ac:dyDescent="0.25"/>
    <row r="712" s="537" customFormat="1" ht="15.75" customHeight="1" x14ac:dyDescent="0.25"/>
    <row r="713" s="537" customFormat="1" ht="15.75" customHeight="1" x14ac:dyDescent="0.25"/>
    <row r="714" s="537" customFormat="1" ht="15.75" customHeight="1" x14ac:dyDescent="0.25"/>
    <row r="715" s="537" customFormat="1" ht="15.75" customHeight="1" x14ac:dyDescent="0.25"/>
    <row r="716" s="537" customFormat="1" ht="15.75" customHeight="1" x14ac:dyDescent="0.25"/>
    <row r="717" s="537" customFormat="1" ht="15.75" customHeight="1" x14ac:dyDescent="0.25"/>
    <row r="718" s="537" customFormat="1" ht="15.75" customHeight="1" x14ac:dyDescent="0.25"/>
    <row r="719" s="537" customFormat="1" ht="15.75" customHeight="1" x14ac:dyDescent="0.25"/>
    <row r="720" s="537" customFormat="1" ht="15.75" customHeight="1" x14ac:dyDescent="0.25"/>
    <row r="721" s="537" customFormat="1" ht="15.75" customHeight="1" x14ac:dyDescent="0.25"/>
    <row r="722" s="537" customFormat="1" ht="15.75" customHeight="1" x14ac:dyDescent="0.25"/>
    <row r="723" s="537" customFormat="1" ht="15.75" customHeight="1" x14ac:dyDescent="0.25"/>
    <row r="724" s="537" customFormat="1" ht="15.75" customHeight="1" x14ac:dyDescent="0.25"/>
    <row r="725" s="537" customFormat="1" ht="15.75" customHeight="1" x14ac:dyDescent="0.25"/>
    <row r="726" s="537" customFormat="1" ht="15.75" customHeight="1" x14ac:dyDescent="0.25"/>
    <row r="727" s="537" customFormat="1" ht="15.75" customHeight="1" x14ac:dyDescent="0.25"/>
    <row r="728" s="537" customFormat="1" ht="15.75" customHeight="1" x14ac:dyDescent="0.25"/>
    <row r="729" s="537" customFormat="1" ht="15.75" customHeight="1" x14ac:dyDescent="0.25"/>
    <row r="730" s="537" customFormat="1" ht="15.75" customHeight="1" x14ac:dyDescent="0.25"/>
    <row r="731" s="537" customFormat="1" ht="15.75" customHeight="1" x14ac:dyDescent="0.25"/>
    <row r="732" s="537" customFormat="1" ht="15.75" customHeight="1" x14ac:dyDescent="0.25"/>
    <row r="733" s="537" customFormat="1" ht="15.75" customHeight="1" x14ac:dyDescent="0.25"/>
    <row r="734" s="537" customFormat="1" ht="15.75" customHeight="1" x14ac:dyDescent="0.25"/>
    <row r="735" s="537" customFormat="1" ht="15.75" customHeight="1" x14ac:dyDescent="0.25"/>
    <row r="736" s="537" customFormat="1" ht="15.75" customHeight="1" x14ac:dyDescent="0.25"/>
    <row r="737" s="537" customFormat="1" ht="15.75" customHeight="1" x14ac:dyDescent="0.25"/>
    <row r="738" s="537" customFormat="1" ht="15.75" customHeight="1" x14ac:dyDescent="0.25"/>
    <row r="739" s="537" customFormat="1" ht="15.75" customHeight="1" x14ac:dyDescent="0.25"/>
    <row r="740" s="537" customFormat="1" ht="15.75" customHeight="1" x14ac:dyDescent="0.25"/>
    <row r="741" s="537" customFormat="1" ht="15.75" customHeight="1" x14ac:dyDescent="0.25"/>
    <row r="742" s="537" customFormat="1" ht="15.75" customHeight="1" x14ac:dyDescent="0.25"/>
    <row r="743" s="537" customFormat="1" ht="15.75" customHeight="1" x14ac:dyDescent="0.25"/>
    <row r="744" s="537" customFormat="1" ht="15.75" customHeight="1" x14ac:dyDescent="0.25"/>
    <row r="745" s="537" customFormat="1" ht="15.75" customHeight="1" x14ac:dyDescent="0.25"/>
    <row r="746" s="537" customFormat="1" ht="15.75" customHeight="1" x14ac:dyDescent="0.25"/>
    <row r="747" s="537" customFormat="1" ht="15.75" customHeight="1" x14ac:dyDescent="0.25"/>
    <row r="748" s="537" customFormat="1" ht="15.75" customHeight="1" x14ac:dyDescent="0.25"/>
    <row r="749" s="537" customFormat="1" ht="15.75" customHeight="1" x14ac:dyDescent="0.25"/>
    <row r="750" s="537" customFormat="1" ht="15.75" customHeight="1" x14ac:dyDescent="0.25"/>
    <row r="751" s="537" customFormat="1" ht="15.75" customHeight="1" x14ac:dyDescent="0.25"/>
    <row r="752" s="537" customFormat="1" ht="15.75" customHeight="1" x14ac:dyDescent="0.25"/>
    <row r="753" s="537" customFormat="1" ht="15.75" customHeight="1" x14ac:dyDescent="0.25"/>
    <row r="754" s="537" customFormat="1" ht="15.75" customHeight="1" x14ac:dyDescent="0.25"/>
    <row r="755" s="537" customFormat="1" ht="15.75" customHeight="1" x14ac:dyDescent="0.25"/>
    <row r="756" s="537" customFormat="1" ht="15.75" customHeight="1" x14ac:dyDescent="0.25"/>
    <row r="757" s="537" customFormat="1" ht="15.75" customHeight="1" x14ac:dyDescent="0.25"/>
    <row r="758" s="537" customFormat="1" ht="15.75" customHeight="1" x14ac:dyDescent="0.25"/>
    <row r="759" s="537" customFormat="1" ht="15.75" customHeight="1" x14ac:dyDescent="0.25"/>
    <row r="760" s="537" customFormat="1" ht="15.75" customHeight="1" x14ac:dyDescent="0.25"/>
    <row r="761" s="537" customFormat="1" ht="15.75" customHeight="1" x14ac:dyDescent="0.25"/>
    <row r="762" s="537" customFormat="1" ht="15.75" customHeight="1" x14ac:dyDescent="0.25"/>
    <row r="763" s="537" customFormat="1" ht="15.75" customHeight="1" x14ac:dyDescent="0.25"/>
    <row r="764" s="537" customFormat="1" ht="15.75" customHeight="1" x14ac:dyDescent="0.25"/>
    <row r="765" s="537" customFormat="1" ht="15.75" customHeight="1" x14ac:dyDescent="0.25"/>
    <row r="766" s="537" customFormat="1" ht="15.75" customHeight="1" x14ac:dyDescent="0.25"/>
    <row r="767" s="537" customFormat="1" ht="15.75" customHeight="1" x14ac:dyDescent="0.25"/>
    <row r="768" s="537" customFormat="1" ht="15.75" customHeight="1" x14ac:dyDescent="0.25"/>
    <row r="769" s="537" customFormat="1" ht="15.75" customHeight="1" x14ac:dyDescent="0.25"/>
    <row r="770" s="537" customFormat="1" ht="15.75" customHeight="1" x14ac:dyDescent="0.25"/>
    <row r="771" s="537" customFormat="1" ht="15.75" customHeight="1" x14ac:dyDescent="0.25"/>
    <row r="772" s="537" customFormat="1" ht="15.75" customHeight="1" x14ac:dyDescent="0.25"/>
    <row r="773" s="537" customFormat="1" ht="15.75" customHeight="1" x14ac:dyDescent="0.25"/>
    <row r="774" s="537" customFormat="1" ht="15.75" customHeight="1" x14ac:dyDescent="0.25"/>
    <row r="775" s="537" customFormat="1" ht="15.75" customHeight="1" x14ac:dyDescent="0.25"/>
    <row r="776" s="537" customFormat="1" ht="15.75" customHeight="1" x14ac:dyDescent="0.25"/>
    <row r="777" s="537" customFormat="1" ht="15.75" customHeight="1" x14ac:dyDescent="0.25"/>
    <row r="778" s="537" customFormat="1" ht="15.75" customHeight="1" x14ac:dyDescent="0.25"/>
    <row r="779" s="537" customFormat="1" ht="15.75" customHeight="1" x14ac:dyDescent="0.25"/>
    <row r="780" s="537" customFormat="1" ht="15.75" customHeight="1" x14ac:dyDescent="0.25"/>
    <row r="781" s="537" customFormat="1" ht="15.75" customHeight="1" x14ac:dyDescent="0.25"/>
    <row r="782" s="537" customFormat="1" ht="15.75" customHeight="1" x14ac:dyDescent="0.25"/>
    <row r="783" s="537" customFormat="1" ht="15.75" customHeight="1" x14ac:dyDescent="0.25"/>
    <row r="784" s="537" customFormat="1" ht="15.75" customHeight="1" x14ac:dyDescent="0.25"/>
    <row r="785" s="537" customFormat="1" ht="15.75" customHeight="1" x14ac:dyDescent="0.25"/>
    <row r="786" s="537" customFormat="1" ht="15.75" customHeight="1" x14ac:dyDescent="0.25"/>
    <row r="787" s="537" customFormat="1" ht="15.75" customHeight="1" x14ac:dyDescent="0.25"/>
    <row r="788" s="537" customFormat="1" ht="15.75" customHeight="1" x14ac:dyDescent="0.25"/>
    <row r="789" s="537" customFormat="1" ht="15.75" customHeight="1" x14ac:dyDescent="0.25"/>
    <row r="790" s="537" customFormat="1" ht="15.75" customHeight="1" x14ac:dyDescent="0.25"/>
    <row r="791" s="537" customFormat="1" ht="15.75" customHeight="1" x14ac:dyDescent="0.25"/>
    <row r="792" s="537" customFormat="1" ht="15.75" customHeight="1" x14ac:dyDescent="0.25"/>
    <row r="793" s="537" customFormat="1" ht="15.75" customHeight="1" x14ac:dyDescent="0.25"/>
    <row r="794" s="537" customFormat="1" ht="15.75" customHeight="1" x14ac:dyDescent="0.25"/>
    <row r="795" s="537" customFormat="1" ht="15.75" customHeight="1" x14ac:dyDescent="0.25"/>
    <row r="796" s="537" customFormat="1" ht="15.75" customHeight="1" x14ac:dyDescent="0.25"/>
    <row r="797" s="537" customFormat="1" ht="15.75" customHeight="1" x14ac:dyDescent="0.25"/>
    <row r="798" s="537" customFormat="1" ht="15.75" customHeight="1" x14ac:dyDescent="0.25"/>
    <row r="799" s="537" customFormat="1" ht="15.75" customHeight="1" x14ac:dyDescent="0.25"/>
    <row r="800" s="537" customFormat="1" ht="15.75" customHeight="1" x14ac:dyDescent="0.25"/>
    <row r="801" s="537" customFormat="1" ht="15.75" customHeight="1" x14ac:dyDescent="0.25"/>
    <row r="802" s="537" customFormat="1" ht="15.75" customHeight="1" x14ac:dyDescent="0.25"/>
    <row r="803" s="537" customFormat="1" ht="15.75" customHeight="1" x14ac:dyDescent="0.25"/>
    <row r="804" s="537" customFormat="1" ht="15.75" customHeight="1" x14ac:dyDescent="0.25"/>
    <row r="805" s="537" customFormat="1" ht="15.75" customHeight="1" x14ac:dyDescent="0.25"/>
    <row r="806" s="537" customFormat="1" ht="15.75" customHeight="1" x14ac:dyDescent="0.25"/>
    <row r="807" s="537" customFormat="1" ht="15.75" customHeight="1" x14ac:dyDescent="0.25"/>
    <row r="808" s="537" customFormat="1" ht="15.75" customHeight="1" x14ac:dyDescent="0.25"/>
    <row r="809" s="537" customFormat="1" ht="15.75" customHeight="1" x14ac:dyDescent="0.25"/>
    <row r="810" s="537" customFormat="1" ht="15.75" customHeight="1" x14ac:dyDescent="0.25"/>
    <row r="811" s="537" customFormat="1" ht="15.75" customHeight="1" x14ac:dyDescent="0.25"/>
    <row r="812" s="537" customFormat="1" ht="15.75" customHeight="1" x14ac:dyDescent="0.25"/>
    <row r="813" s="537" customFormat="1" ht="15.75" customHeight="1" x14ac:dyDescent="0.25"/>
    <row r="814" s="537" customFormat="1" ht="15.75" customHeight="1" x14ac:dyDescent="0.25"/>
    <row r="815" s="537" customFormat="1" ht="15.75" customHeight="1" x14ac:dyDescent="0.25"/>
    <row r="816" s="537" customFormat="1" ht="15.75" customHeight="1" x14ac:dyDescent="0.25"/>
    <row r="817" s="537" customFormat="1" ht="15.75" customHeight="1" x14ac:dyDescent="0.25"/>
    <row r="818" s="537" customFormat="1" ht="15.75" customHeight="1" x14ac:dyDescent="0.25"/>
    <row r="819" s="537" customFormat="1" ht="15.75" customHeight="1" x14ac:dyDescent="0.25"/>
    <row r="820" s="537" customFormat="1" ht="15.75" customHeight="1" x14ac:dyDescent="0.25"/>
    <row r="821" s="537" customFormat="1" ht="15.75" customHeight="1" x14ac:dyDescent="0.25"/>
    <row r="822" s="537" customFormat="1" ht="15.75" customHeight="1" x14ac:dyDescent="0.25"/>
    <row r="823" s="537" customFormat="1" ht="15.75" customHeight="1" x14ac:dyDescent="0.25"/>
    <row r="824" s="537" customFormat="1" ht="15.75" customHeight="1" x14ac:dyDescent="0.25"/>
    <row r="825" s="537" customFormat="1" ht="15.75" customHeight="1" x14ac:dyDescent="0.25"/>
    <row r="826" s="537" customFormat="1" ht="15.75" customHeight="1" x14ac:dyDescent="0.25"/>
    <row r="827" s="537" customFormat="1" ht="15.75" customHeight="1" x14ac:dyDescent="0.25"/>
    <row r="828" s="537" customFormat="1" ht="15.75" customHeight="1" x14ac:dyDescent="0.25"/>
    <row r="829" s="537" customFormat="1" ht="15.75" customHeight="1" x14ac:dyDescent="0.25"/>
    <row r="830" s="537" customFormat="1" ht="15.75" customHeight="1" x14ac:dyDescent="0.25"/>
    <row r="831" s="537" customFormat="1" ht="15.75" customHeight="1" x14ac:dyDescent="0.25"/>
    <row r="832" s="537" customFormat="1" ht="15.75" customHeight="1" x14ac:dyDescent="0.25"/>
    <row r="833" s="537" customFormat="1" ht="15.75" customHeight="1" x14ac:dyDescent="0.25"/>
    <row r="834" s="537" customFormat="1" ht="15.75" customHeight="1" x14ac:dyDescent="0.25"/>
    <row r="835" s="537" customFormat="1" ht="15.75" customHeight="1" x14ac:dyDescent="0.25"/>
    <row r="836" s="537" customFormat="1" ht="15.75" customHeight="1" x14ac:dyDescent="0.25"/>
    <row r="837" s="537" customFormat="1" ht="15.75" customHeight="1" x14ac:dyDescent="0.25"/>
    <row r="838" s="537" customFormat="1" ht="15.75" customHeight="1" x14ac:dyDescent="0.25"/>
    <row r="839" s="537" customFormat="1" ht="15.75" customHeight="1" x14ac:dyDescent="0.25"/>
    <row r="840" s="537" customFormat="1" ht="15.75" customHeight="1" x14ac:dyDescent="0.25"/>
    <row r="841" s="537" customFormat="1" ht="15.75" customHeight="1" x14ac:dyDescent="0.25"/>
    <row r="842" s="537" customFormat="1" ht="15.75" customHeight="1" x14ac:dyDescent="0.25"/>
    <row r="843" s="537" customFormat="1" ht="15.75" customHeight="1" x14ac:dyDescent="0.25"/>
    <row r="844" s="537" customFormat="1" ht="15.75" customHeight="1" x14ac:dyDescent="0.25"/>
    <row r="845" s="537" customFormat="1" ht="15.75" customHeight="1" x14ac:dyDescent="0.25"/>
    <row r="846" s="537" customFormat="1" ht="15.75" customHeight="1" x14ac:dyDescent="0.25"/>
    <row r="847" s="537" customFormat="1" ht="15.75" customHeight="1" x14ac:dyDescent="0.25"/>
    <row r="848" s="537" customFormat="1" ht="15.75" customHeight="1" x14ac:dyDescent="0.25"/>
    <row r="849" s="537" customFormat="1" ht="15.75" customHeight="1" x14ac:dyDescent="0.25"/>
    <row r="850" s="537" customFormat="1" ht="15.75" customHeight="1" x14ac:dyDescent="0.25"/>
    <row r="851" s="537" customFormat="1" ht="15.75" customHeight="1" x14ac:dyDescent="0.25"/>
    <row r="852" s="537" customFormat="1" ht="15.75" customHeight="1" x14ac:dyDescent="0.25"/>
    <row r="853" s="537" customFormat="1" ht="15.75" customHeight="1" x14ac:dyDescent="0.25"/>
    <row r="854" s="537" customFormat="1" ht="15.75" customHeight="1" x14ac:dyDescent="0.25"/>
    <row r="855" s="537" customFormat="1" ht="15.75" customHeight="1" x14ac:dyDescent="0.25"/>
    <row r="856" s="537" customFormat="1" ht="15.75" customHeight="1" x14ac:dyDescent="0.25"/>
    <row r="857" s="537" customFormat="1" ht="15.75" customHeight="1" x14ac:dyDescent="0.25"/>
    <row r="858" s="537" customFormat="1" ht="15.75" customHeight="1" x14ac:dyDescent="0.25"/>
    <row r="859" s="537" customFormat="1" ht="15.75" customHeight="1" x14ac:dyDescent="0.25"/>
    <row r="860" s="537" customFormat="1" ht="15.75" customHeight="1" x14ac:dyDescent="0.25"/>
    <row r="861" s="537" customFormat="1" ht="15.75" customHeight="1" x14ac:dyDescent="0.25"/>
    <row r="862" s="537" customFormat="1" ht="15.75" customHeight="1" x14ac:dyDescent="0.25"/>
    <row r="863" s="537" customFormat="1" ht="15.75" customHeight="1" x14ac:dyDescent="0.25"/>
    <row r="864" s="537" customFormat="1" ht="15.75" customHeight="1" x14ac:dyDescent="0.25"/>
    <row r="865" s="537" customFormat="1" ht="15.75" customHeight="1" x14ac:dyDescent="0.25"/>
    <row r="866" s="537" customFormat="1" ht="15.75" customHeight="1" x14ac:dyDescent="0.25"/>
    <row r="867" s="537" customFormat="1" ht="15.75" customHeight="1" x14ac:dyDescent="0.25"/>
    <row r="868" s="537" customFormat="1" ht="15.75" customHeight="1" x14ac:dyDescent="0.25"/>
    <row r="869" s="537" customFormat="1" ht="15.75" customHeight="1" x14ac:dyDescent="0.25"/>
    <row r="870" s="537" customFormat="1" ht="15.75" customHeight="1" x14ac:dyDescent="0.25"/>
    <row r="871" s="537" customFormat="1" ht="15.75" customHeight="1" x14ac:dyDescent="0.25"/>
    <row r="872" s="537" customFormat="1" ht="15.75" customHeight="1" x14ac:dyDescent="0.25"/>
    <row r="873" s="537" customFormat="1" ht="15.75" customHeight="1" x14ac:dyDescent="0.25"/>
    <row r="874" s="537" customFormat="1" ht="15.75" customHeight="1" x14ac:dyDescent="0.25"/>
    <row r="875" s="537" customFormat="1" ht="15.75" customHeight="1" x14ac:dyDescent="0.25"/>
    <row r="876" s="537" customFormat="1" ht="15.75" customHeight="1" x14ac:dyDescent="0.25"/>
    <row r="877" s="537" customFormat="1" ht="15.75" customHeight="1" x14ac:dyDescent="0.25"/>
    <row r="878" s="537" customFormat="1" ht="15.75" customHeight="1" x14ac:dyDescent="0.25"/>
    <row r="879" s="537" customFormat="1" ht="15.75" customHeight="1" x14ac:dyDescent="0.25"/>
    <row r="880" s="537" customFormat="1" ht="15.75" customHeight="1" x14ac:dyDescent="0.25"/>
    <row r="881" s="537" customFormat="1" ht="15.75" customHeight="1" x14ac:dyDescent="0.25"/>
    <row r="882" s="537" customFormat="1" ht="15.75" customHeight="1" x14ac:dyDescent="0.25"/>
    <row r="883" s="537" customFormat="1" ht="15.75" customHeight="1" x14ac:dyDescent="0.25"/>
    <row r="884" s="537" customFormat="1" ht="15.75" customHeight="1" x14ac:dyDescent="0.25"/>
    <row r="885" s="537" customFormat="1" ht="15.75" customHeight="1" x14ac:dyDescent="0.25"/>
    <row r="886" s="537" customFormat="1" ht="15.75" customHeight="1" x14ac:dyDescent="0.25"/>
    <row r="887" s="537" customFormat="1" ht="15.75" customHeight="1" x14ac:dyDescent="0.25"/>
    <row r="888" s="537" customFormat="1" ht="15.75" customHeight="1" x14ac:dyDescent="0.25"/>
    <row r="889" s="537" customFormat="1" ht="15.75" customHeight="1" x14ac:dyDescent="0.25"/>
    <row r="890" s="537" customFormat="1" ht="15.75" customHeight="1" x14ac:dyDescent="0.25"/>
    <row r="891" s="537" customFormat="1" ht="15.75" customHeight="1" x14ac:dyDescent="0.25"/>
    <row r="892" s="537" customFormat="1" ht="15.75" customHeight="1" x14ac:dyDescent="0.25"/>
    <row r="893" s="537" customFormat="1" ht="15.75" customHeight="1" x14ac:dyDescent="0.25"/>
    <row r="894" s="537" customFormat="1" ht="15.75" customHeight="1" x14ac:dyDescent="0.25"/>
    <row r="895" s="537" customFormat="1" ht="15.75" customHeight="1" x14ac:dyDescent="0.25"/>
    <row r="896" s="537" customFormat="1" ht="15.75" customHeight="1" x14ac:dyDescent="0.25"/>
    <row r="897" s="537" customFormat="1" ht="15.75" customHeight="1" x14ac:dyDescent="0.25"/>
    <row r="898" s="537" customFormat="1" ht="15.75" customHeight="1" x14ac:dyDescent="0.25"/>
    <row r="899" s="537" customFormat="1" ht="15.75" customHeight="1" x14ac:dyDescent="0.25"/>
    <row r="900" s="537" customFormat="1" ht="15.75" customHeight="1" x14ac:dyDescent="0.25"/>
    <row r="901" s="537" customFormat="1" ht="15.75" customHeight="1" x14ac:dyDescent="0.25"/>
    <row r="902" s="537" customFormat="1" ht="15.75" customHeight="1" x14ac:dyDescent="0.25"/>
    <row r="903" s="537" customFormat="1" ht="15.75" customHeight="1" x14ac:dyDescent="0.25"/>
    <row r="904" s="537" customFormat="1" ht="15.75" customHeight="1" x14ac:dyDescent="0.25"/>
    <row r="905" s="537" customFormat="1" ht="15.75" customHeight="1" x14ac:dyDescent="0.25"/>
    <row r="906" s="537" customFormat="1" ht="15.75" customHeight="1" x14ac:dyDescent="0.25"/>
    <row r="907" s="537" customFormat="1" ht="15.75" customHeight="1" x14ac:dyDescent="0.25"/>
    <row r="908" s="537" customFormat="1" ht="15.75" customHeight="1" x14ac:dyDescent="0.25"/>
    <row r="909" s="537" customFormat="1" ht="15.75" customHeight="1" x14ac:dyDescent="0.25"/>
    <row r="910" s="537" customFormat="1" ht="15.75" customHeight="1" x14ac:dyDescent="0.25"/>
    <row r="911" s="537" customFormat="1" ht="15.75" customHeight="1" x14ac:dyDescent="0.25"/>
    <row r="912" s="537" customFormat="1" ht="15.75" customHeight="1" x14ac:dyDescent="0.25"/>
    <row r="913" s="537" customFormat="1" ht="15.75" customHeight="1" x14ac:dyDescent="0.25"/>
    <row r="914" s="537" customFormat="1" ht="15.75" customHeight="1" x14ac:dyDescent="0.25"/>
    <row r="915" s="537" customFormat="1" ht="15.75" customHeight="1" x14ac:dyDescent="0.25"/>
    <row r="916" s="537" customFormat="1" ht="15.75" customHeight="1" x14ac:dyDescent="0.25"/>
    <row r="917" s="537" customFormat="1" ht="15.75" customHeight="1" x14ac:dyDescent="0.25"/>
    <row r="918" s="537" customFormat="1" ht="15.75" customHeight="1" x14ac:dyDescent="0.25"/>
    <row r="919" s="537" customFormat="1" ht="15.75" customHeight="1" x14ac:dyDescent="0.25"/>
    <row r="920" s="537" customFormat="1" ht="15.75" customHeight="1" x14ac:dyDescent="0.25"/>
    <row r="921" s="537" customFormat="1" ht="15.75" customHeight="1" x14ac:dyDescent="0.25"/>
    <row r="922" s="537" customFormat="1" ht="15.75" customHeight="1" x14ac:dyDescent="0.25"/>
    <row r="923" s="537" customFormat="1" ht="15.75" customHeight="1" x14ac:dyDescent="0.25"/>
    <row r="924" s="537" customFormat="1" ht="15.75" customHeight="1" x14ac:dyDescent="0.25"/>
    <row r="925" s="537" customFormat="1" ht="15.75" customHeight="1" x14ac:dyDescent="0.25"/>
    <row r="926" s="537" customFormat="1" ht="15.75" customHeight="1" x14ac:dyDescent="0.25"/>
    <row r="927" s="537" customFormat="1" ht="15.75" customHeight="1" x14ac:dyDescent="0.25"/>
    <row r="928" s="537" customFormat="1" ht="15.75" customHeight="1" x14ac:dyDescent="0.25"/>
    <row r="929" s="537" customFormat="1" ht="15.75" customHeight="1" x14ac:dyDescent="0.25"/>
    <row r="930" s="537" customFormat="1" ht="15.75" customHeight="1" x14ac:dyDescent="0.25"/>
    <row r="931" s="537" customFormat="1" ht="15.75" customHeight="1" x14ac:dyDescent="0.25"/>
    <row r="932" s="537" customFormat="1" ht="15.75" customHeight="1" x14ac:dyDescent="0.25"/>
    <row r="933" s="537" customFormat="1" ht="15.75" customHeight="1" x14ac:dyDescent="0.25"/>
    <row r="934" s="537" customFormat="1" ht="15.75" customHeight="1" x14ac:dyDescent="0.25"/>
    <row r="935" s="537" customFormat="1" ht="15.75" customHeight="1" x14ac:dyDescent="0.25"/>
    <row r="936" s="537" customFormat="1" ht="15.75" customHeight="1" x14ac:dyDescent="0.25"/>
    <row r="937" s="537" customFormat="1" ht="15.75" customHeight="1" x14ac:dyDescent="0.25"/>
    <row r="938" s="537" customFormat="1" ht="15.75" customHeight="1" x14ac:dyDescent="0.25"/>
    <row r="939" s="537" customFormat="1" ht="15.75" customHeight="1" x14ac:dyDescent="0.25"/>
    <row r="940" s="537" customFormat="1" ht="15.75" customHeight="1" x14ac:dyDescent="0.25"/>
    <row r="941" s="537" customFormat="1" ht="15.75" customHeight="1" x14ac:dyDescent="0.25"/>
    <row r="942" s="537" customFormat="1" ht="15.75" customHeight="1" x14ac:dyDescent="0.25"/>
    <row r="943" s="537" customFormat="1" ht="15.75" customHeight="1" x14ac:dyDescent="0.25"/>
    <row r="944" s="537" customFormat="1" ht="15.75" customHeight="1" x14ac:dyDescent="0.25"/>
    <row r="945" s="537" customFormat="1" ht="15.75" customHeight="1" x14ac:dyDescent="0.25"/>
    <row r="946" s="537" customFormat="1" ht="15.75" customHeight="1" x14ac:dyDescent="0.25"/>
    <row r="947" s="537" customFormat="1" ht="15.75" customHeight="1" x14ac:dyDescent="0.25"/>
    <row r="948" s="537" customFormat="1" ht="15.75" customHeight="1" x14ac:dyDescent="0.25"/>
    <row r="949" s="537" customFormat="1" ht="15.75" customHeight="1" x14ac:dyDescent="0.25"/>
    <row r="950" s="537" customFormat="1" ht="15.75" customHeight="1" x14ac:dyDescent="0.25"/>
    <row r="951" s="537" customFormat="1" ht="15.75" customHeight="1" x14ac:dyDescent="0.25"/>
    <row r="952" s="537" customFormat="1" ht="15.75" customHeight="1" x14ac:dyDescent="0.25"/>
    <row r="953" s="537" customFormat="1" ht="15.75" customHeight="1" x14ac:dyDescent="0.25"/>
    <row r="954" s="537" customFormat="1" ht="15.75" customHeight="1" x14ac:dyDescent="0.25"/>
    <row r="955" s="537" customFormat="1" ht="15.75" customHeight="1" x14ac:dyDescent="0.25"/>
    <row r="956" s="537" customFormat="1" ht="15.75" customHeight="1" x14ac:dyDescent="0.25"/>
    <row r="957" s="537" customFormat="1" ht="15.75" customHeight="1" x14ac:dyDescent="0.25"/>
    <row r="958" s="537" customFormat="1" ht="15.75" customHeight="1" x14ac:dyDescent="0.25"/>
    <row r="959" s="537" customFormat="1" ht="15.75" customHeight="1" x14ac:dyDescent="0.25"/>
    <row r="960" s="537" customFormat="1" ht="15.75" customHeight="1" x14ac:dyDescent="0.25"/>
    <row r="961" s="537" customFormat="1" ht="15.75" customHeight="1" x14ac:dyDescent="0.25"/>
    <row r="962" s="537" customFormat="1" ht="15.75" customHeight="1" x14ac:dyDescent="0.25"/>
    <row r="963" s="537" customFormat="1" ht="15.75" customHeight="1" x14ac:dyDescent="0.25"/>
    <row r="964" s="537" customFormat="1" ht="15.75" customHeight="1" x14ac:dyDescent="0.25"/>
    <row r="965" s="537" customFormat="1" ht="15.75" customHeight="1" x14ac:dyDescent="0.25"/>
    <row r="966" s="537" customFormat="1" ht="15.75" customHeight="1" x14ac:dyDescent="0.25"/>
    <row r="967" s="537" customFormat="1" ht="15.75" customHeight="1" x14ac:dyDescent="0.25"/>
    <row r="968" s="537" customFormat="1" ht="15.75" customHeight="1" x14ac:dyDescent="0.25"/>
    <row r="969" s="537" customFormat="1" ht="15.75" customHeight="1" x14ac:dyDescent="0.25"/>
    <row r="970" s="537" customFormat="1" ht="15.75" customHeight="1" x14ac:dyDescent="0.25"/>
    <row r="971" s="537" customFormat="1" ht="15.75" customHeight="1" x14ac:dyDescent="0.25"/>
    <row r="972" s="537" customFormat="1" ht="15.75" customHeight="1" x14ac:dyDescent="0.25"/>
    <row r="973" s="537" customFormat="1" ht="15.75" customHeight="1" x14ac:dyDescent="0.25"/>
    <row r="974" s="537" customFormat="1" ht="15.75" customHeight="1" x14ac:dyDescent="0.25"/>
    <row r="975" s="537" customFormat="1" ht="15.75" customHeight="1" x14ac:dyDescent="0.25"/>
    <row r="976" s="537" customFormat="1" ht="15.75" customHeight="1" x14ac:dyDescent="0.25"/>
    <row r="977" s="537" customFormat="1" ht="15.75" customHeight="1" x14ac:dyDescent="0.25"/>
    <row r="978" s="537" customFormat="1" ht="15.75" customHeight="1" x14ac:dyDescent="0.25"/>
    <row r="979" s="537" customFormat="1" ht="15.75" customHeight="1" x14ac:dyDescent="0.25"/>
    <row r="980" s="537" customFormat="1" ht="15.75" customHeight="1" x14ac:dyDescent="0.25"/>
    <row r="981" s="537" customFormat="1" ht="15.75" customHeight="1" x14ac:dyDescent="0.25"/>
    <row r="982" s="537" customFormat="1" ht="15.75" customHeight="1" x14ac:dyDescent="0.25"/>
    <row r="983" s="537" customFormat="1" ht="15.75" customHeight="1" x14ac:dyDescent="0.25"/>
    <row r="984" s="537" customFormat="1" ht="15.75" customHeight="1" x14ac:dyDescent="0.25"/>
    <row r="985" s="537" customFormat="1" ht="15.75" customHeight="1" x14ac:dyDescent="0.25"/>
    <row r="986" s="537" customFormat="1" ht="15.75" customHeight="1" x14ac:dyDescent="0.25"/>
    <row r="987" s="537" customFormat="1" ht="15.75" customHeight="1" x14ac:dyDescent="0.25"/>
    <row r="988" s="537" customFormat="1" ht="15.75" customHeight="1" x14ac:dyDescent="0.25"/>
    <row r="989" s="537" customFormat="1" ht="15.75" customHeight="1" x14ac:dyDescent="0.25"/>
    <row r="990" s="537" customFormat="1" ht="15.75" customHeight="1" x14ac:dyDescent="0.25"/>
    <row r="991" s="537" customFormat="1" ht="15.75" customHeight="1" x14ac:dyDescent="0.25"/>
    <row r="992" s="537" customFormat="1" ht="15.75" customHeight="1" x14ac:dyDescent="0.25"/>
    <row r="993" s="537" customFormat="1" ht="15.75" customHeight="1" x14ac:dyDescent="0.25"/>
    <row r="994" s="537" customFormat="1" ht="15.75" customHeight="1" x14ac:dyDescent="0.25"/>
    <row r="995" s="537" customFormat="1" ht="15.75" customHeight="1" x14ac:dyDescent="0.25"/>
    <row r="996" s="537" customFormat="1" ht="15.75" customHeight="1" x14ac:dyDescent="0.25"/>
    <row r="997" s="537" customFormat="1" ht="15.75" customHeight="1" x14ac:dyDescent="0.25"/>
    <row r="998" s="537" customFormat="1" ht="15.75" customHeight="1" x14ac:dyDescent="0.25"/>
    <row r="999" s="537" customFormat="1" ht="15.75" customHeight="1" x14ac:dyDescent="0.25"/>
    <row r="1000" s="537" customFormat="1" ht="15.75" customHeight="1" x14ac:dyDescent="0.25"/>
    <row r="1001" s="537" customFormat="1" ht="15.75" customHeight="1" x14ac:dyDescent="0.25"/>
    <row r="1002" s="537" customFormat="1" ht="15.75" customHeight="1" x14ac:dyDescent="0.25"/>
    <row r="1003" s="537" customFormat="1" ht="15.75" customHeight="1" x14ac:dyDescent="0.25"/>
    <row r="1004" s="537" customFormat="1" ht="15.75" customHeight="1" x14ac:dyDescent="0.25"/>
    <row r="1005" s="537" customFormat="1" ht="15.75" customHeight="1" x14ac:dyDescent="0.25"/>
    <row r="1006" s="537" customFormat="1" ht="15.75" customHeight="1" x14ac:dyDescent="0.25"/>
    <row r="1007" s="537" customFormat="1" ht="15.75" customHeight="1" x14ac:dyDescent="0.25"/>
    <row r="1008" s="537" customFormat="1" ht="15.75" customHeight="1" x14ac:dyDescent="0.25"/>
    <row r="1009" s="537" customFormat="1" ht="15.75" customHeight="1" x14ac:dyDescent="0.25"/>
    <row r="1010" s="537" customFormat="1" ht="15.75" customHeight="1" x14ac:dyDescent="0.25"/>
    <row r="1011" s="537" customFormat="1" ht="15.75" customHeight="1" x14ac:dyDescent="0.25"/>
    <row r="1012" s="537" customFormat="1" ht="15.75" customHeight="1" x14ac:dyDescent="0.25"/>
    <row r="1013" s="537" customFormat="1" ht="15.75" customHeight="1" x14ac:dyDescent="0.25"/>
    <row r="1014" s="537" customFormat="1" ht="15.75" customHeight="1" x14ac:dyDescent="0.25"/>
    <row r="1015" s="537" customFormat="1" ht="15.75" customHeight="1" x14ac:dyDescent="0.25"/>
    <row r="1016" s="537" customFormat="1" ht="15.75" customHeight="1" x14ac:dyDescent="0.25"/>
    <row r="1017" s="537" customFormat="1" ht="15.75" customHeight="1" x14ac:dyDescent="0.25"/>
  </sheetData>
  <mergeCells count="13">
    <mergeCell ref="A2:F4"/>
    <mergeCell ref="G2:M4"/>
    <mergeCell ref="A7:A33"/>
    <mergeCell ref="C7:C12"/>
    <mergeCell ref="F7:F10"/>
    <mergeCell ref="F25:F28"/>
    <mergeCell ref="F29:F30"/>
    <mergeCell ref="F31:F33"/>
    <mergeCell ref="F11:F12"/>
    <mergeCell ref="F14:F17"/>
    <mergeCell ref="F18:F19"/>
    <mergeCell ref="F20:F21"/>
    <mergeCell ref="F23:F24"/>
  </mergeCells>
  <printOptions horizontalCentered="1" verticalCentered="1"/>
  <pageMargins left="0.70866141732283472" right="0.70866141732283472" top="0.74803149606299213" bottom="0.74803149606299213" header="0.31496062992125984" footer="0.31496062992125984"/>
  <pageSetup scale="47" fitToHeight="0" orientation="landscape" r:id="rId1"/>
  <headerFooter>
    <oddHeader>&amp;LUnidad Administrativa Especial del Servicio Público de Empleo - UAESPE -  
PLAN DE ACCIÓN 2019
Subdirección de Tecnología</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5CFB-5CE3-4EA4-ADA5-24286DFF1739}">
  <sheetPr>
    <pageSetUpPr fitToPage="1"/>
  </sheetPr>
  <dimension ref="A2:BB20"/>
  <sheetViews>
    <sheetView zoomScale="70" zoomScaleNormal="70" workbookViewId="0">
      <selection activeCell="B7" sqref="B7:B20"/>
    </sheetView>
  </sheetViews>
  <sheetFormatPr baseColWidth="10" defaultColWidth="23.42578125" defaultRowHeight="16.5" x14ac:dyDescent="0.3"/>
  <cols>
    <col min="1" max="1" width="42.5703125" style="2" customWidth="1"/>
    <col min="2" max="2" width="42" style="2" customWidth="1"/>
    <col min="3" max="3" width="22.140625" style="2" customWidth="1"/>
    <col min="4" max="4" width="25.5703125" style="2" customWidth="1"/>
    <col min="5" max="5" width="23.42578125" style="2"/>
    <col min="6" max="6" width="40.42578125" style="2" customWidth="1"/>
    <col min="7" max="7" width="32.42578125" style="2" customWidth="1"/>
    <col min="8" max="8" width="32.140625" style="2" customWidth="1"/>
    <col min="9" max="9" width="37.85546875" style="2" customWidth="1"/>
    <col min="10" max="12" width="23.42578125" style="2"/>
    <col min="13" max="13" width="32.7109375" style="2" customWidth="1"/>
    <col min="14" max="14" width="39" style="2" customWidth="1"/>
    <col min="15" max="16384" width="23.42578125" style="2"/>
  </cols>
  <sheetData>
    <row r="2" spans="1:54" x14ac:dyDescent="0.3">
      <c r="A2" s="864"/>
      <c r="B2" s="865"/>
      <c r="C2" s="865"/>
      <c r="D2" s="865"/>
      <c r="E2" s="866"/>
      <c r="F2" s="873"/>
      <c r="G2" s="572" t="s">
        <v>1437</v>
      </c>
      <c r="H2" s="572"/>
      <c r="I2" s="572"/>
      <c r="J2" s="572"/>
      <c r="K2" s="572"/>
      <c r="L2" s="572"/>
      <c r="M2" s="572"/>
      <c r="N2" s="260" t="s">
        <v>1167</v>
      </c>
    </row>
    <row r="3" spans="1:54" x14ac:dyDescent="0.3">
      <c r="A3" s="867"/>
      <c r="B3" s="868"/>
      <c r="C3" s="868"/>
      <c r="D3" s="868"/>
      <c r="E3" s="869"/>
      <c r="F3" s="874"/>
      <c r="G3" s="572"/>
      <c r="H3" s="572"/>
      <c r="I3" s="572"/>
      <c r="J3" s="572"/>
      <c r="K3" s="572"/>
      <c r="L3" s="572"/>
      <c r="M3" s="572"/>
      <c r="N3" s="260" t="s">
        <v>1168</v>
      </c>
    </row>
    <row r="4" spans="1:54" x14ac:dyDescent="0.3">
      <c r="A4" s="870"/>
      <c r="B4" s="871"/>
      <c r="C4" s="871"/>
      <c r="D4" s="871"/>
      <c r="E4" s="872"/>
      <c r="F4" s="875"/>
      <c r="G4" s="572"/>
      <c r="H4" s="572"/>
      <c r="I4" s="572"/>
      <c r="J4" s="572"/>
      <c r="K4" s="572"/>
      <c r="L4" s="572"/>
      <c r="M4" s="572"/>
      <c r="N4" s="260" t="s">
        <v>1169</v>
      </c>
    </row>
    <row r="5" spans="1:54" ht="33" customHeight="1" x14ac:dyDescent="0.3"/>
    <row r="6" spans="1:54" s="473" customFormat="1" ht="103.5" customHeight="1" x14ac:dyDescent="0.3">
      <c r="A6" s="439" t="s">
        <v>1170</v>
      </c>
      <c r="B6" s="439" t="s">
        <v>1171</v>
      </c>
      <c r="C6" s="439" t="s">
        <v>1173</v>
      </c>
      <c r="D6" s="439" t="s">
        <v>1174</v>
      </c>
      <c r="E6" s="439" t="s">
        <v>1438</v>
      </c>
      <c r="F6" s="439" t="s">
        <v>1175</v>
      </c>
      <c r="G6" s="439" t="s">
        <v>455</v>
      </c>
      <c r="H6" s="439" t="s">
        <v>116</v>
      </c>
      <c r="I6" s="439" t="s">
        <v>1176</v>
      </c>
      <c r="J6" s="439" t="s">
        <v>1177</v>
      </c>
      <c r="K6" s="439" t="s">
        <v>1178</v>
      </c>
      <c r="L6" s="439" t="s">
        <v>1179</v>
      </c>
      <c r="M6" s="439" t="s">
        <v>1180</v>
      </c>
      <c r="N6" s="439" t="s">
        <v>1181</v>
      </c>
      <c r="O6" s="472"/>
      <c r="P6" s="472"/>
      <c r="Q6" s="472"/>
      <c r="R6" s="472"/>
      <c r="S6" s="472"/>
      <c r="T6" s="47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96" customHeight="1" x14ac:dyDescent="0.3">
      <c r="A7" s="828" t="s">
        <v>1439</v>
      </c>
      <c r="B7" s="828" t="s">
        <v>1183</v>
      </c>
      <c r="C7" s="830" t="s">
        <v>1236</v>
      </c>
      <c r="D7" s="830" t="s">
        <v>1440</v>
      </c>
      <c r="E7" s="876" t="s">
        <v>1441</v>
      </c>
      <c r="F7" s="474" t="s">
        <v>1442</v>
      </c>
      <c r="G7" s="454" t="s">
        <v>1443</v>
      </c>
      <c r="H7" s="454" t="s">
        <v>464</v>
      </c>
      <c r="I7" s="475" t="s">
        <v>1444</v>
      </c>
      <c r="J7" s="129">
        <v>0</v>
      </c>
      <c r="K7" s="129">
        <v>0.5</v>
      </c>
      <c r="L7" s="129">
        <v>0</v>
      </c>
      <c r="M7" s="129">
        <v>0.5</v>
      </c>
      <c r="N7" s="476"/>
    </row>
    <row r="8" spans="1:54" ht="69" customHeight="1" x14ac:dyDescent="0.3">
      <c r="A8" s="828"/>
      <c r="B8" s="828"/>
      <c r="C8" s="837"/>
      <c r="D8" s="837"/>
      <c r="E8" s="876"/>
      <c r="F8" s="877" t="s">
        <v>1445</v>
      </c>
      <c r="G8" s="454" t="s">
        <v>467</v>
      </c>
      <c r="H8" s="454" t="s">
        <v>464</v>
      </c>
      <c r="I8" s="475" t="s">
        <v>468</v>
      </c>
      <c r="J8" s="129">
        <v>0.25</v>
      </c>
      <c r="K8" s="129">
        <v>0.25</v>
      </c>
      <c r="L8" s="129">
        <v>0.25</v>
      </c>
      <c r="M8" s="129">
        <v>0.25</v>
      </c>
      <c r="N8" s="476"/>
    </row>
    <row r="9" spans="1:54" ht="47.25" x14ac:dyDescent="0.3">
      <c r="A9" s="828"/>
      <c r="B9" s="828"/>
      <c r="C9" s="837"/>
      <c r="D9" s="837"/>
      <c r="E9" s="876"/>
      <c r="F9" s="878"/>
      <c r="G9" s="468" t="s">
        <v>1446</v>
      </c>
      <c r="H9" s="454" t="s">
        <v>464</v>
      </c>
      <c r="I9" s="475" t="s">
        <v>1447</v>
      </c>
      <c r="J9" s="129">
        <v>0</v>
      </c>
      <c r="K9" s="129">
        <v>0.33</v>
      </c>
      <c r="L9" s="129">
        <v>0.33</v>
      </c>
      <c r="M9" s="129">
        <v>0.33</v>
      </c>
      <c r="N9" s="130" t="s">
        <v>1448</v>
      </c>
    </row>
    <row r="10" spans="1:54" ht="63" customHeight="1" x14ac:dyDescent="0.3">
      <c r="A10" s="828"/>
      <c r="B10" s="828"/>
      <c r="C10" s="837"/>
      <c r="D10" s="837"/>
      <c r="E10" s="876"/>
      <c r="F10" s="878"/>
      <c r="G10" s="468" t="s">
        <v>469</v>
      </c>
      <c r="H10" s="454" t="s">
        <v>464</v>
      </c>
      <c r="I10" s="475" t="s">
        <v>1449</v>
      </c>
      <c r="J10" s="129">
        <v>0.25</v>
      </c>
      <c r="K10" s="129">
        <v>0.25</v>
      </c>
      <c r="L10" s="129">
        <v>0.25</v>
      </c>
      <c r="M10" s="129">
        <v>0.25</v>
      </c>
      <c r="N10" s="130" t="s">
        <v>1450</v>
      </c>
    </row>
    <row r="11" spans="1:54" ht="66" customHeight="1" x14ac:dyDescent="0.3">
      <c r="A11" s="828"/>
      <c r="B11" s="828"/>
      <c r="C11" s="837"/>
      <c r="D11" s="837"/>
      <c r="E11" s="876"/>
      <c r="F11" s="878"/>
      <c r="G11" s="468" t="s">
        <v>1451</v>
      </c>
      <c r="H11" s="454" t="s">
        <v>464</v>
      </c>
      <c r="I11" s="475" t="s">
        <v>470</v>
      </c>
      <c r="J11" s="129">
        <v>0.25</v>
      </c>
      <c r="K11" s="129">
        <v>0.25</v>
      </c>
      <c r="L11" s="129">
        <v>0.25</v>
      </c>
      <c r="M11" s="129">
        <v>0.25</v>
      </c>
      <c r="N11" s="476"/>
    </row>
    <row r="12" spans="1:54" ht="47.25" x14ac:dyDescent="0.3">
      <c r="A12" s="828"/>
      <c r="B12" s="828"/>
      <c r="C12" s="837"/>
      <c r="D12" s="837"/>
      <c r="E12" s="876"/>
      <c r="F12" s="878"/>
      <c r="G12" s="468" t="s">
        <v>1452</v>
      </c>
      <c r="H12" s="454" t="s">
        <v>464</v>
      </c>
      <c r="I12" s="475" t="s">
        <v>1453</v>
      </c>
      <c r="J12" s="129">
        <v>0.25</v>
      </c>
      <c r="K12" s="129">
        <v>0.25</v>
      </c>
      <c r="L12" s="129">
        <v>0.25</v>
      </c>
      <c r="M12" s="129">
        <v>0.25</v>
      </c>
      <c r="N12" s="476"/>
    </row>
    <row r="13" spans="1:54" ht="59.25" customHeight="1" x14ac:dyDescent="0.3">
      <c r="A13" s="828"/>
      <c r="B13" s="828"/>
      <c r="C13" s="837"/>
      <c r="D13" s="837"/>
      <c r="E13" s="876"/>
      <c r="F13" s="878"/>
      <c r="G13" s="468" t="s">
        <v>471</v>
      </c>
      <c r="H13" s="454" t="s">
        <v>464</v>
      </c>
      <c r="I13" s="475" t="s">
        <v>1454</v>
      </c>
      <c r="J13" s="129">
        <v>0.25</v>
      </c>
      <c r="K13" s="129">
        <v>0.25</v>
      </c>
      <c r="L13" s="129">
        <v>0.25</v>
      </c>
      <c r="M13" s="129">
        <v>0.25</v>
      </c>
      <c r="N13" s="476"/>
    </row>
    <row r="14" spans="1:54" ht="69" customHeight="1" x14ac:dyDescent="0.3">
      <c r="A14" s="828"/>
      <c r="B14" s="828"/>
      <c r="C14" s="837"/>
      <c r="D14" s="837"/>
      <c r="E14" s="876"/>
      <c r="F14" s="878"/>
      <c r="G14" s="468" t="s">
        <v>1455</v>
      </c>
      <c r="H14" s="468" t="s">
        <v>464</v>
      </c>
      <c r="I14" s="475" t="s">
        <v>1456</v>
      </c>
      <c r="J14" s="129">
        <v>0</v>
      </c>
      <c r="K14" s="129">
        <v>0</v>
      </c>
      <c r="L14" s="129">
        <v>0.5</v>
      </c>
      <c r="M14" s="129">
        <v>0.5</v>
      </c>
      <c r="N14" s="476"/>
    </row>
    <row r="15" spans="1:54" ht="47.25" x14ac:dyDescent="0.3">
      <c r="A15" s="828"/>
      <c r="B15" s="828"/>
      <c r="C15" s="831"/>
      <c r="D15" s="831"/>
      <c r="E15" s="876"/>
      <c r="F15" s="879"/>
      <c r="G15" s="454" t="s">
        <v>465</v>
      </c>
      <c r="H15" s="454" t="s">
        <v>464</v>
      </c>
      <c r="I15" s="475" t="s">
        <v>466</v>
      </c>
      <c r="J15" s="129">
        <v>0</v>
      </c>
      <c r="K15" s="129">
        <v>0.5</v>
      </c>
      <c r="L15" s="129">
        <v>0</v>
      </c>
      <c r="M15" s="129">
        <v>0.5</v>
      </c>
      <c r="N15" s="476"/>
    </row>
    <row r="16" spans="1:54" ht="73.5" customHeight="1" x14ac:dyDescent="0.3">
      <c r="A16" s="828"/>
      <c r="B16" s="828"/>
      <c r="C16" s="806" t="s">
        <v>1185</v>
      </c>
      <c r="D16" s="806" t="s">
        <v>1241</v>
      </c>
      <c r="E16" s="806" t="s">
        <v>1457</v>
      </c>
      <c r="F16" s="880" t="s">
        <v>1458</v>
      </c>
      <c r="G16" s="468" t="s">
        <v>1459</v>
      </c>
      <c r="H16" s="454" t="s">
        <v>1460</v>
      </c>
      <c r="I16" s="477" t="s">
        <v>1461</v>
      </c>
      <c r="J16" s="478">
        <v>0.25</v>
      </c>
      <c r="K16" s="478">
        <v>0.25</v>
      </c>
      <c r="L16" s="478">
        <v>0.25</v>
      </c>
      <c r="M16" s="478">
        <v>0.25</v>
      </c>
      <c r="N16" s="476"/>
    </row>
    <row r="17" spans="1:14" ht="70.5" customHeight="1" x14ac:dyDescent="0.3">
      <c r="A17" s="828"/>
      <c r="B17" s="828"/>
      <c r="C17" s="806"/>
      <c r="D17" s="806"/>
      <c r="E17" s="806"/>
      <c r="F17" s="880"/>
      <c r="G17" s="468" t="s">
        <v>1462</v>
      </c>
      <c r="H17" s="454" t="s">
        <v>1460</v>
      </c>
      <c r="I17" s="479" t="s">
        <v>1463</v>
      </c>
      <c r="J17" s="478">
        <v>0.1</v>
      </c>
      <c r="K17" s="478">
        <v>0.35</v>
      </c>
      <c r="L17" s="478">
        <v>0.35</v>
      </c>
      <c r="M17" s="478">
        <v>0.2</v>
      </c>
      <c r="N17" s="130" t="s">
        <v>1448</v>
      </c>
    </row>
    <row r="18" spans="1:14" ht="63.75" x14ac:dyDescent="0.3">
      <c r="A18" s="828"/>
      <c r="B18" s="828"/>
      <c r="C18" s="806"/>
      <c r="D18" s="806"/>
      <c r="E18" s="806"/>
      <c r="F18" s="880"/>
      <c r="G18" s="468" t="s">
        <v>1464</v>
      </c>
      <c r="H18" s="454" t="s">
        <v>1460</v>
      </c>
      <c r="I18" s="477" t="s">
        <v>1465</v>
      </c>
      <c r="J18" s="478">
        <v>0.25</v>
      </c>
      <c r="K18" s="478">
        <v>0.25</v>
      </c>
      <c r="L18" s="478">
        <v>0.25</v>
      </c>
      <c r="M18" s="478">
        <v>0.25</v>
      </c>
      <c r="N18" s="476"/>
    </row>
    <row r="19" spans="1:14" ht="77.25" customHeight="1" x14ac:dyDescent="0.3">
      <c r="A19" s="828"/>
      <c r="B19" s="828"/>
      <c r="C19" s="806"/>
      <c r="D19" s="806"/>
      <c r="E19" s="806"/>
      <c r="F19" s="880"/>
      <c r="G19" s="468" t="s">
        <v>1466</v>
      </c>
      <c r="H19" s="454" t="s">
        <v>1460</v>
      </c>
      <c r="I19" s="479" t="s">
        <v>1467</v>
      </c>
      <c r="J19" s="478">
        <v>0.25</v>
      </c>
      <c r="K19" s="478">
        <v>0.25</v>
      </c>
      <c r="L19" s="478">
        <v>0.25</v>
      </c>
      <c r="M19" s="478">
        <v>0.25</v>
      </c>
      <c r="N19" s="476"/>
    </row>
    <row r="20" spans="1:14" ht="63.75" x14ac:dyDescent="0.3">
      <c r="A20" s="828"/>
      <c r="B20" s="828"/>
      <c r="C20" s="806"/>
      <c r="D20" s="806"/>
      <c r="E20" s="806"/>
      <c r="F20" s="880"/>
      <c r="G20" s="468" t="s">
        <v>1468</v>
      </c>
      <c r="H20" s="454" t="s">
        <v>1460</v>
      </c>
      <c r="I20" s="477" t="s">
        <v>1469</v>
      </c>
      <c r="J20" s="478">
        <v>0</v>
      </c>
      <c r="K20" s="478">
        <v>0.5</v>
      </c>
      <c r="L20" s="130">
        <v>0</v>
      </c>
      <c r="M20" s="478">
        <v>0.5</v>
      </c>
      <c r="N20" s="476"/>
    </row>
  </sheetData>
  <mergeCells count="13">
    <mergeCell ref="A2:E4"/>
    <mergeCell ref="F2:F4"/>
    <mergeCell ref="G2:M4"/>
    <mergeCell ref="A7:A20"/>
    <mergeCell ref="B7:B20"/>
    <mergeCell ref="C7:C15"/>
    <mergeCell ref="D7:D15"/>
    <mergeCell ref="E7:E15"/>
    <mergeCell ref="F8:F15"/>
    <mergeCell ref="C16:C20"/>
    <mergeCell ref="D16:D20"/>
    <mergeCell ref="E16:E20"/>
    <mergeCell ref="F16:F20"/>
  </mergeCells>
  <printOptions horizontalCentered="1" verticalCentered="1"/>
  <pageMargins left="0.70866141732283472" right="0.70866141732283472" top="0.74803149606299213" bottom="0.74803149606299213" header="0.31496062992125984" footer="0.31496062992125984"/>
  <pageSetup scale="57" fitToHeight="0" orientation="landscape" r:id="rId1"/>
  <headerFooter>
    <oddHeader>&amp;LUnidad Administrativa Especial del Servicio Público de Empleo - UAESPE -  
PLAN DE ACCIÓN 2019
Subdirección de Tecnología</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F1C22-73AF-44BF-BCDA-357B5AA3FAAD}">
  <dimension ref="A1:W61"/>
  <sheetViews>
    <sheetView zoomScale="75" zoomScaleNormal="75" workbookViewId="0">
      <selection activeCell="D9" sqref="D9:D10"/>
    </sheetView>
  </sheetViews>
  <sheetFormatPr baseColWidth="10" defaultColWidth="30.85546875" defaultRowHeight="15" x14ac:dyDescent="0.25"/>
  <cols>
    <col min="1" max="1" width="7.7109375" style="14" customWidth="1"/>
    <col min="2" max="2" width="12.7109375" style="14" customWidth="1"/>
    <col min="3" max="3" width="24.140625" style="14" customWidth="1"/>
    <col min="4" max="4" width="34" style="14" customWidth="1"/>
    <col min="5" max="5" width="31.140625" style="14" customWidth="1"/>
    <col min="6" max="6" width="32.85546875" style="14" customWidth="1"/>
    <col min="7" max="7" width="36" style="14" customWidth="1"/>
    <col min="8" max="8" width="27.7109375" style="14" customWidth="1"/>
    <col min="9" max="9" width="13.85546875" style="14" customWidth="1"/>
    <col min="10" max="10" width="12.7109375" style="14" customWidth="1"/>
    <col min="11" max="11" width="16.140625" style="14" customWidth="1"/>
    <col min="12" max="12" width="8.85546875" style="14" customWidth="1"/>
    <col min="13" max="13" width="9.85546875" style="14" customWidth="1"/>
    <col min="14" max="19" width="8.85546875" style="14" customWidth="1"/>
    <col min="20" max="20" width="12" style="14" customWidth="1"/>
    <col min="21" max="21" width="9.85546875" style="14" customWidth="1"/>
    <col min="22" max="22" width="12" style="14" customWidth="1"/>
    <col min="23" max="23" width="10" style="14" customWidth="1"/>
    <col min="24" max="29" width="8.85546875" style="14" customWidth="1"/>
    <col min="30" max="16384" width="30.85546875" style="14"/>
  </cols>
  <sheetData>
    <row r="1" spans="1:23" ht="20.100000000000001" customHeight="1" thickBot="1" x14ac:dyDescent="0.3"/>
    <row r="2" spans="1:23" s="2" customFormat="1" ht="20.100000000000001" customHeight="1" x14ac:dyDescent="0.3">
      <c r="A2" s="881"/>
      <c r="B2" s="882"/>
      <c r="C2" s="887" t="s">
        <v>1470</v>
      </c>
      <c r="D2" s="888"/>
      <c r="E2" s="888"/>
      <c r="F2" s="888"/>
      <c r="G2" s="888"/>
      <c r="H2" s="888"/>
      <c r="I2" s="888"/>
      <c r="J2" s="888"/>
      <c r="K2" s="888"/>
      <c r="L2" s="888"/>
      <c r="M2" s="888"/>
      <c r="N2" s="888"/>
      <c r="O2" s="888"/>
      <c r="P2" s="888"/>
      <c r="Q2" s="888"/>
      <c r="R2" s="888"/>
      <c r="S2" s="888"/>
      <c r="T2" s="888"/>
      <c r="U2" s="888"/>
      <c r="V2" s="480" t="s">
        <v>684</v>
      </c>
      <c r="W2" s="481"/>
    </row>
    <row r="3" spans="1:23" s="2" customFormat="1" ht="20.100000000000001" customHeight="1" x14ac:dyDescent="0.3">
      <c r="A3" s="883"/>
      <c r="B3" s="884"/>
      <c r="C3" s="889"/>
      <c r="D3" s="890"/>
      <c r="E3" s="890"/>
      <c r="F3" s="890"/>
      <c r="G3" s="890"/>
      <c r="H3" s="890"/>
      <c r="I3" s="890"/>
      <c r="J3" s="890"/>
      <c r="K3" s="890"/>
      <c r="L3" s="890"/>
      <c r="M3" s="890"/>
      <c r="N3" s="890"/>
      <c r="O3" s="890"/>
      <c r="P3" s="890"/>
      <c r="Q3" s="890"/>
      <c r="R3" s="890"/>
      <c r="S3" s="890"/>
      <c r="T3" s="890"/>
      <c r="U3" s="890"/>
      <c r="V3" s="482" t="s">
        <v>685</v>
      </c>
      <c r="W3" s="483"/>
    </row>
    <row r="4" spans="1:23" s="2" customFormat="1" ht="20.100000000000001" customHeight="1" thickBot="1" x14ac:dyDescent="0.35">
      <c r="A4" s="885"/>
      <c r="B4" s="886"/>
      <c r="C4" s="891"/>
      <c r="D4" s="892"/>
      <c r="E4" s="892"/>
      <c r="F4" s="892"/>
      <c r="G4" s="892"/>
      <c r="H4" s="892"/>
      <c r="I4" s="892"/>
      <c r="J4" s="892"/>
      <c r="K4" s="892"/>
      <c r="L4" s="892"/>
      <c r="M4" s="892"/>
      <c r="N4" s="892"/>
      <c r="O4" s="892"/>
      <c r="P4" s="892"/>
      <c r="Q4" s="892"/>
      <c r="R4" s="892"/>
      <c r="S4" s="892"/>
      <c r="T4" s="892"/>
      <c r="U4" s="892"/>
      <c r="V4" s="484" t="s">
        <v>686</v>
      </c>
      <c r="W4" s="485"/>
    </row>
    <row r="5" spans="1:23" s="2" customFormat="1" ht="31.5" customHeight="1" x14ac:dyDescent="0.3">
      <c r="A5" s="893" t="s">
        <v>385</v>
      </c>
      <c r="B5" s="895" t="s">
        <v>386</v>
      </c>
      <c r="C5" s="897" t="s">
        <v>387</v>
      </c>
      <c r="D5" s="897" t="s">
        <v>388</v>
      </c>
      <c r="E5" s="897" t="s">
        <v>389</v>
      </c>
      <c r="F5" s="897" t="s">
        <v>28</v>
      </c>
      <c r="G5" s="897" t="s">
        <v>390</v>
      </c>
      <c r="H5" s="897" t="s">
        <v>391</v>
      </c>
      <c r="I5" s="897" t="s">
        <v>44</v>
      </c>
      <c r="J5" s="897" t="s">
        <v>392</v>
      </c>
      <c r="K5" s="897" t="s">
        <v>393</v>
      </c>
      <c r="L5" s="898" t="s">
        <v>394</v>
      </c>
      <c r="M5" s="898" t="s">
        <v>395</v>
      </c>
      <c r="N5" s="898" t="s">
        <v>396</v>
      </c>
      <c r="O5" s="898" t="s">
        <v>397</v>
      </c>
      <c r="P5" s="898" t="s">
        <v>398</v>
      </c>
      <c r="Q5" s="898" t="s">
        <v>399</v>
      </c>
      <c r="R5" s="898" t="s">
        <v>400</v>
      </c>
      <c r="S5" s="898" t="s">
        <v>401</v>
      </c>
      <c r="T5" s="898" t="s">
        <v>402</v>
      </c>
      <c r="U5" s="898" t="s">
        <v>403</v>
      </c>
      <c r="V5" s="911" t="s">
        <v>404</v>
      </c>
      <c r="W5" s="912" t="s">
        <v>405</v>
      </c>
    </row>
    <row r="6" spans="1:23" s="486" customFormat="1" ht="14.25" thickBot="1" x14ac:dyDescent="0.3">
      <c r="A6" s="894"/>
      <c r="B6" s="896"/>
      <c r="C6" s="896"/>
      <c r="D6" s="896"/>
      <c r="E6" s="896"/>
      <c r="F6" s="896"/>
      <c r="G6" s="896"/>
      <c r="H6" s="896"/>
      <c r="I6" s="896"/>
      <c r="J6" s="896"/>
      <c r="K6" s="896"/>
      <c r="L6" s="899" t="s">
        <v>406</v>
      </c>
      <c r="M6" s="899" t="s">
        <v>406</v>
      </c>
      <c r="N6" s="899" t="s">
        <v>406</v>
      </c>
      <c r="O6" s="899" t="s">
        <v>406</v>
      </c>
      <c r="P6" s="899" t="s">
        <v>406</v>
      </c>
      <c r="Q6" s="899" t="s">
        <v>406</v>
      </c>
      <c r="R6" s="899" t="s">
        <v>406</v>
      </c>
      <c r="S6" s="899" t="s">
        <v>406</v>
      </c>
      <c r="T6" s="899" t="s">
        <v>406</v>
      </c>
      <c r="U6" s="899" t="s">
        <v>406</v>
      </c>
      <c r="V6" s="899" t="s">
        <v>406</v>
      </c>
      <c r="W6" s="913" t="s">
        <v>406</v>
      </c>
    </row>
    <row r="7" spans="1:23" s="94" customFormat="1" ht="60" customHeight="1" x14ac:dyDescent="0.25">
      <c r="A7" s="487">
        <v>1</v>
      </c>
      <c r="B7" s="902" t="s">
        <v>1471</v>
      </c>
      <c r="C7" s="905" t="s">
        <v>407</v>
      </c>
      <c r="D7" s="488" t="s">
        <v>1472</v>
      </c>
      <c r="E7" s="488" t="s">
        <v>408</v>
      </c>
      <c r="F7" s="488" t="s">
        <v>1473</v>
      </c>
      <c r="G7" s="489" t="s">
        <v>409</v>
      </c>
      <c r="H7" s="488" t="s">
        <v>410</v>
      </c>
      <c r="I7" s="490" t="s">
        <v>411</v>
      </c>
      <c r="J7" s="491">
        <v>0</v>
      </c>
      <c r="K7" s="492"/>
      <c r="L7" s="492"/>
      <c r="M7" s="493" t="s">
        <v>1</v>
      </c>
      <c r="N7" s="492"/>
      <c r="O7" s="492"/>
      <c r="P7" s="493" t="s">
        <v>1</v>
      </c>
      <c r="Q7" s="492"/>
      <c r="R7" s="492"/>
      <c r="S7" s="493" t="s">
        <v>1</v>
      </c>
      <c r="T7" s="492"/>
      <c r="U7" s="492"/>
      <c r="V7" s="493" t="s">
        <v>1</v>
      </c>
      <c r="W7" s="494"/>
    </row>
    <row r="8" spans="1:23" s="94" customFormat="1" ht="92.1" customHeight="1" x14ac:dyDescent="0.25">
      <c r="A8" s="111">
        <v>2</v>
      </c>
      <c r="B8" s="903"/>
      <c r="C8" s="637"/>
      <c r="D8" s="6" t="s">
        <v>1474</v>
      </c>
      <c r="E8" s="6" t="s">
        <v>412</v>
      </c>
      <c r="F8" s="6" t="s">
        <v>1475</v>
      </c>
      <c r="G8" s="112" t="s">
        <v>413</v>
      </c>
      <c r="H8" s="6" t="s">
        <v>410</v>
      </c>
      <c r="I8" s="185" t="s">
        <v>411</v>
      </c>
      <c r="J8" s="113">
        <v>0</v>
      </c>
      <c r="K8" s="114"/>
      <c r="L8" s="114"/>
      <c r="M8" s="115" t="s">
        <v>1</v>
      </c>
      <c r="N8" s="114"/>
      <c r="O8" s="114"/>
      <c r="P8" s="115" t="s">
        <v>1</v>
      </c>
      <c r="Q8" s="114"/>
      <c r="R8" s="114"/>
      <c r="S8" s="115" t="s">
        <v>1</v>
      </c>
      <c r="T8" s="114"/>
      <c r="U8" s="114"/>
      <c r="V8" s="115" t="s">
        <v>1</v>
      </c>
      <c r="W8" s="116"/>
    </row>
    <row r="9" spans="1:23" s="94" customFormat="1" ht="60" customHeight="1" x14ac:dyDescent="0.25">
      <c r="A9" s="111">
        <v>3</v>
      </c>
      <c r="B9" s="903"/>
      <c r="C9" s="637"/>
      <c r="D9" s="645" t="s">
        <v>1476</v>
      </c>
      <c r="E9" s="645" t="s">
        <v>1476</v>
      </c>
      <c r="F9" s="6" t="s">
        <v>1477</v>
      </c>
      <c r="G9" s="907" t="s">
        <v>414</v>
      </c>
      <c r="H9" s="6" t="s">
        <v>410</v>
      </c>
      <c r="I9" s="185" t="s">
        <v>411</v>
      </c>
      <c r="J9" s="113">
        <v>0</v>
      </c>
      <c r="K9" s="114"/>
      <c r="L9" s="114"/>
      <c r="M9" s="184"/>
      <c r="N9" s="114"/>
      <c r="O9" s="184"/>
      <c r="P9" s="114"/>
      <c r="Q9" s="115" t="s">
        <v>1</v>
      </c>
      <c r="R9" s="114"/>
      <c r="S9" s="184"/>
      <c r="T9" s="114"/>
      <c r="U9" s="184"/>
      <c r="V9" s="114"/>
      <c r="W9" s="495" t="s">
        <v>1</v>
      </c>
    </row>
    <row r="10" spans="1:23" s="94" customFormat="1" ht="75.95" customHeight="1" x14ac:dyDescent="0.25">
      <c r="A10" s="111">
        <v>4</v>
      </c>
      <c r="B10" s="903"/>
      <c r="C10" s="637"/>
      <c r="D10" s="645"/>
      <c r="E10" s="645"/>
      <c r="F10" s="6" t="s">
        <v>1478</v>
      </c>
      <c r="G10" s="907"/>
      <c r="H10" s="6" t="s">
        <v>410</v>
      </c>
      <c r="I10" s="185" t="s">
        <v>411</v>
      </c>
      <c r="J10" s="113">
        <v>0</v>
      </c>
      <c r="K10" s="114"/>
      <c r="L10" s="114"/>
      <c r="M10" s="114"/>
      <c r="N10" s="114"/>
      <c r="O10" s="114"/>
      <c r="P10" s="114"/>
      <c r="Q10" s="115" t="s">
        <v>1</v>
      </c>
      <c r="R10" s="114"/>
      <c r="S10" s="114"/>
      <c r="T10" s="114"/>
      <c r="U10" s="114"/>
      <c r="V10" s="114"/>
      <c r="W10" s="495" t="s">
        <v>1</v>
      </c>
    </row>
    <row r="11" spans="1:23" s="94" customFormat="1" ht="60" customHeight="1" x14ac:dyDescent="0.25">
      <c r="A11" s="111">
        <v>5</v>
      </c>
      <c r="B11" s="903"/>
      <c r="C11" s="637"/>
      <c r="D11" s="6" t="s">
        <v>1479</v>
      </c>
      <c r="E11" s="6" t="s">
        <v>1479</v>
      </c>
      <c r="F11" s="6" t="s">
        <v>1480</v>
      </c>
      <c r="G11" s="112" t="s">
        <v>421</v>
      </c>
      <c r="H11" s="6" t="s">
        <v>410</v>
      </c>
      <c r="I11" s="185" t="s">
        <v>411</v>
      </c>
      <c r="J11" s="113"/>
      <c r="K11" s="114"/>
      <c r="L11" s="114"/>
      <c r="M11" s="114"/>
      <c r="N11" s="115" t="s">
        <v>1</v>
      </c>
      <c r="O11" s="114"/>
      <c r="P11" s="114"/>
      <c r="Q11" s="184"/>
      <c r="R11" s="114"/>
      <c r="S11" s="114"/>
      <c r="T11" s="115" t="s">
        <v>1</v>
      </c>
      <c r="U11" s="114"/>
      <c r="V11" s="114"/>
      <c r="W11" s="496"/>
    </row>
    <row r="12" spans="1:23" s="94" customFormat="1" ht="60" customHeight="1" thickBot="1" x14ac:dyDescent="0.3">
      <c r="A12" s="497">
        <v>6</v>
      </c>
      <c r="B12" s="904"/>
      <c r="C12" s="906"/>
      <c r="D12" s="122" t="s">
        <v>1481</v>
      </c>
      <c r="E12" s="122" t="s">
        <v>1481</v>
      </c>
      <c r="F12" s="122" t="s">
        <v>1482</v>
      </c>
      <c r="G12" s="123" t="s">
        <v>415</v>
      </c>
      <c r="H12" s="122" t="s">
        <v>410</v>
      </c>
      <c r="I12" s="186" t="s">
        <v>411</v>
      </c>
      <c r="J12" s="124">
        <v>0</v>
      </c>
      <c r="K12" s="125"/>
      <c r="L12" s="125"/>
      <c r="M12" s="125"/>
      <c r="N12" s="125"/>
      <c r="O12" s="125"/>
      <c r="P12" s="498" t="s">
        <v>1</v>
      </c>
      <c r="Q12" s="125"/>
      <c r="R12" s="125"/>
      <c r="S12" s="125"/>
      <c r="T12" s="125"/>
      <c r="U12" s="125"/>
      <c r="V12" s="498" t="s">
        <v>1</v>
      </c>
      <c r="W12" s="126"/>
    </row>
    <row r="13" spans="1:23" s="94" customFormat="1" ht="60" customHeight="1" x14ac:dyDescent="0.25">
      <c r="A13" s="487">
        <v>7</v>
      </c>
      <c r="B13" s="908" t="s">
        <v>1483</v>
      </c>
      <c r="C13" s="905" t="s">
        <v>416</v>
      </c>
      <c r="D13" s="488" t="s">
        <v>1484</v>
      </c>
      <c r="E13" s="488" t="s">
        <v>417</v>
      </c>
      <c r="F13" s="488" t="s">
        <v>1485</v>
      </c>
      <c r="G13" s="489" t="s">
        <v>418</v>
      </c>
      <c r="H13" s="488" t="s">
        <v>410</v>
      </c>
      <c r="I13" s="490" t="s">
        <v>411</v>
      </c>
      <c r="J13" s="491">
        <v>0</v>
      </c>
      <c r="K13" s="492"/>
      <c r="L13" s="499" t="s">
        <v>1</v>
      </c>
      <c r="M13" s="499" t="s">
        <v>1</v>
      </c>
      <c r="N13" s="499" t="s">
        <v>1</v>
      </c>
      <c r="O13" s="499" t="s">
        <v>1</v>
      </c>
      <c r="P13" s="499" t="s">
        <v>1</v>
      </c>
      <c r="Q13" s="499" t="s">
        <v>1</v>
      </c>
      <c r="R13" s="499" t="s">
        <v>1</v>
      </c>
      <c r="S13" s="499" t="s">
        <v>1</v>
      </c>
      <c r="T13" s="499" t="s">
        <v>1</v>
      </c>
      <c r="U13" s="499" t="s">
        <v>1</v>
      </c>
      <c r="V13" s="499" t="s">
        <v>1</v>
      </c>
      <c r="W13" s="500" t="s">
        <v>1</v>
      </c>
    </row>
    <row r="14" spans="1:23" s="94" customFormat="1" ht="60" customHeight="1" x14ac:dyDescent="0.25">
      <c r="A14" s="111">
        <v>8</v>
      </c>
      <c r="B14" s="909"/>
      <c r="C14" s="637"/>
      <c r="D14" s="6" t="s">
        <v>419</v>
      </c>
      <c r="E14" s="6" t="s">
        <v>419</v>
      </c>
      <c r="F14" s="6" t="s">
        <v>1486</v>
      </c>
      <c r="G14" s="112" t="s">
        <v>413</v>
      </c>
      <c r="H14" s="6" t="s">
        <v>410</v>
      </c>
      <c r="I14" s="185" t="s">
        <v>411</v>
      </c>
      <c r="J14" s="113">
        <v>0</v>
      </c>
      <c r="K14" s="114"/>
      <c r="L14" s="117" t="s">
        <v>1</v>
      </c>
      <c r="M14" s="117" t="s">
        <v>1</v>
      </c>
      <c r="N14" s="117" t="s">
        <v>1</v>
      </c>
      <c r="O14" s="117" t="s">
        <v>1</v>
      </c>
      <c r="P14" s="117" t="s">
        <v>1</v>
      </c>
      <c r="Q14" s="117" t="s">
        <v>1</v>
      </c>
      <c r="R14" s="117" t="s">
        <v>1</v>
      </c>
      <c r="S14" s="117" t="s">
        <v>1</v>
      </c>
      <c r="T14" s="117" t="s">
        <v>1</v>
      </c>
      <c r="U14" s="117" t="s">
        <v>1</v>
      </c>
      <c r="V14" s="117" t="s">
        <v>1</v>
      </c>
      <c r="W14" s="501" t="s">
        <v>1</v>
      </c>
    </row>
    <row r="15" spans="1:23" s="94" customFormat="1" ht="60" customHeight="1" thickBot="1" x14ac:dyDescent="0.3">
      <c r="A15" s="502">
        <v>9</v>
      </c>
      <c r="B15" s="910"/>
      <c r="C15" s="638"/>
      <c r="D15" s="503" t="s">
        <v>420</v>
      </c>
      <c r="E15" s="503" t="s">
        <v>420</v>
      </c>
      <c r="F15" s="503" t="s">
        <v>1487</v>
      </c>
      <c r="G15" s="504" t="s">
        <v>421</v>
      </c>
      <c r="H15" s="503" t="s">
        <v>410</v>
      </c>
      <c r="I15" s="151" t="s">
        <v>411</v>
      </c>
      <c r="J15" s="505">
        <v>0</v>
      </c>
      <c r="K15" s="506"/>
      <c r="L15" s="506"/>
      <c r="M15" s="506"/>
      <c r="N15" s="506"/>
      <c r="O15" s="507" t="s">
        <v>1</v>
      </c>
      <c r="P15" s="506"/>
      <c r="Q15" s="181"/>
      <c r="R15" s="506"/>
      <c r="S15" s="507" t="s">
        <v>1</v>
      </c>
      <c r="T15" s="506"/>
      <c r="U15" s="506"/>
      <c r="V15" s="506"/>
      <c r="W15" s="507" t="s">
        <v>1</v>
      </c>
    </row>
    <row r="16" spans="1:23" s="94" customFormat="1" ht="60" customHeight="1" x14ac:dyDescent="0.25">
      <c r="A16" s="487">
        <v>10</v>
      </c>
      <c r="B16" s="919" t="s">
        <v>422</v>
      </c>
      <c r="C16" s="905" t="s">
        <v>423</v>
      </c>
      <c r="D16" s="488" t="s">
        <v>1488</v>
      </c>
      <c r="E16" s="488" t="s">
        <v>424</v>
      </c>
      <c r="F16" s="488" t="s">
        <v>1489</v>
      </c>
      <c r="G16" s="489" t="s">
        <v>1490</v>
      </c>
      <c r="H16" s="488" t="s">
        <v>410</v>
      </c>
      <c r="I16" s="490" t="s">
        <v>411</v>
      </c>
      <c r="J16" s="491">
        <v>0</v>
      </c>
      <c r="K16" s="492"/>
      <c r="L16" s="508" t="s">
        <v>1</v>
      </c>
      <c r="M16" s="508" t="s">
        <v>1</v>
      </c>
      <c r="N16" s="508" t="s">
        <v>1</v>
      </c>
      <c r="O16" s="508" t="s">
        <v>1</v>
      </c>
      <c r="P16" s="508" t="s">
        <v>1</v>
      </c>
      <c r="Q16" s="508" t="s">
        <v>1</v>
      </c>
      <c r="R16" s="508" t="s">
        <v>1</v>
      </c>
      <c r="S16" s="508" t="s">
        <v>1</v>
      </c>
      <c r="T16" s="508" t="s">
        <v>1</v>
      </c>
      <c r="U16" s="508" t="s">
        <v>1</v>
      </c>
      <c r="V16" s="508" t="s">
        <v>1</v>
      </c>
      <c r="W16" s="509" t="s">
        <v>1</v>
      </c>
    </row>
    <row r="17" spans="1:23" s="94" customFormat="1" ht="60" customHeight="1" x14ac:dyDescent="0.25">
      <c r="A17" s="111">
        <v>11</v>
      </c>
      <c r="B17" s="920"/>
      <c r="C17" s="637"/>
      <c r="D17" s="6" t="s">
        <v>1491</v>
      </c>
      <c r="E17" s="6" t="s">
        <v>1491</v>
      </c>
      <c r="F17" s="6" t="s">
        <v>1492</v>
      </c>
      <c r="G17" s="112" t="s">
        <v>425</v>
      </c>
      <c r="H17" s="6" t="s">
        <v>410</v>
      </c>
      <c r="I17" s="185" t="s">
        <v>411</v>
      </c>
      <c r="J17" s="113">
        <v>0</v>
      </c>
      <c r="K17" s="114"/>
      <c r="L17" s="114"/>
      <c r="M17" s="114"/>
      <c r="O17" s="114"/>
      <c r="P17" s="114"/>
      <c r="Q17" s="114"/>
      <c r="R17" s="114"/>
      <c r="S17" s="118" t="s">
        <v>1</v>
      </c>
      <c r="T17" s="114"/>
      <c r="U17" s="114"/>
      <c r="V17" s="114"/>
      <c r="W17" s="116"/>
    </row>
    <row r="18" spans="1:23" s="94" customFormat="1" ht="86.1" customHeight="1" x14ac:dyDescent="0.25">
      <c r="A18" s="111">
        <v>12</v>
      </c>
      <c r="B18" s="920"/>
      <c r="C18" s="637"/>
      <c r="D18" s="6" t="s">
        <v>1493</v>
      </c>
      <c r="E18" s="6" t="s">
        <v>1493</v>
      </c>
      <c r="F18" s="6" t="s">
        <v>1494</v>
      </c>
      <c r="G18" s="112" t="s">
        <v>426</v>
      </c>
      <c r="H18" s="6" t="s">
        <v>410</v>
      </c>
      <c r="I18" s="185" t="s">
        <v>411</v>
      </c>
      <c r="J18" s="113">
        <v>0</v>
      </c>
      <c r="K18" s="114"/>
      <c r="L18" s="114"/>
      <c r="M18" s="114"/>
      <c r="N18" s="118" t="s">
        <v>1</v>
      </c>
      <c r="O18" s="114"/>
      <c r="P18" s="114"/>
      <c r="Q18" s="118" t="s">
        <v>1</v>
      </c>
      <c r="R18" s="114"/>
      <c r="S18" s="114"/>
      <c r="T18" s="118" t="s">
        <v>1</v>
      </c>
      <c r="U18" s="114"/>
      <c r="V18" s="114"/>
      <c r="W18" s="510" t="s">
        <v>1</v>
      </c>
    </row>
    <row r="19" spans="1:23" s="94" customFormat="1" ht="80.099999999999994" customHeight="1" x14ac:dyDescent="0.25">
      <c r="A19" s="111">
        <v>13</v>
      </c>
      <c r="B19" s="920"/>
      <c r="C19" s="637"/>
      <c r="D19" s="6" t="s">
        <v>1495</v>
      </c>
      <c r="E19" s="6" t="s">
        <v>1496</v>
      </c>
      <c r="F19" s="6" t="s">
        <v>1497</v>
      </c>
      <c r="G19" s="112" t="s">
        <v>427</v>
      </c>
      <c r="H19" s="6" t="s">
        <v>410</v>
      </c>
      <c r="I19" s="185" t="s">
        <v>411</v>
      </c>
      <c r="J19" s="113">
        <v>0</v>
      </c>
      <c r="K19" s="114"/>
      <c r="L19" s="118" t="s">
        <v>1</v>
      </c>
      <c r="M19" s="118" t="s">
        <v>1</v>
      </c>
      <c r="N19" s="118" t="s">
        <v>1</v>
      </c>
      <c r="O19" s="118" t="s">
        <v>1</v>
      </c>
      <c r="P19" s="118" t="s">
        <v>1</v>
      </c>
      <c r="Q19" s="118" t="s">
        <v>1</v>
      </c>
      <c r="R19" s="118" t="s">
        <v>1</v>
      </c>
      <c r="S19" s="118" t="s">
        <v>1</v>
      </c>
      <c r="T19" s="118" t="s">
        <v>1</v>
      </c>
      <c r="U19" s="118" t="s">
        <v>1</v>
      </c>
      <c r="V19" s="118" t="s">
        <v>1</v>
      </c>
      <c r="W19" s="510" t="s">
        <v>1</v>
      </c>
    </row>
    <row r="20" spans="1:23" s="94" customFormat="1" ht="80.099999999999994" customHeight="1" thickBot="1" x14ac:dyDescent="0.3">
      <c r="A20" s="111">
        <v>14</v>
      </c>
      <c r="B20" s="920"/>
      <c r="C20" s="637"/>
      <c r="D20" s="6" t="s">
        <v>1498</v>
      </c>
      <c r="E20" s="6" t="s">
        <v>428</v>
      </c>
      <c r="F20" s="6" t="s">
        <v>1499</v>
      </c>
      <c r="G20" s="112" t="s">
        <v>429</v>
      </c>
      <c r="H20" s="6" t="s">
        <v>410</v>
      </c>
      <c r="I20" s="185" t="s">
        <v>411</v>
      </c>
      <c r="J20" s="113">
        <v>0</v>
      </c>
      <c r="K20" s="114"/>
      <c r="L20" s="184"/>
      <c r="M20" s="184"/>
      <c r="N20" s="184"/>
      <c r="O20" s="184"/>
      <c r="P20" s="184"/>
      <c r="Q20" s="118" t="s">
        <v>1</v>
      </c>
      <c r="R20" s="184"/>
      <c r="S20" s="184"/>
      <c r="T20" s="184"/>
      <c r="U20" s="184"/>
      <c r="V20" s="184"/>
      <c r="W20" s="510" t="s">
        <v>1</v>
      </c>
    </row>
    <row r="21" spans="1:23" s="94" customFormat="1" ht="75" customHeight="1" x14ac:dyDescent="0.25">
      <c r="A21" s="487">
        <v>15</v>
      </c>
      <c r="B21" s="921" t="s">
        <v>430</v>
      </c>
      <c r="C21" s="925" t="s">
        <v>431</v>
      </c>
      <c r="D21" s="929" t="s">
        <v>1500</v>
      </c>
      <c r="E21" s="488" t="s">
        <v>1501</v>
      </c>
      <c r="F21" s="488" t="s">
        <v>432</v>
      </c>
      <c r="G21" s="489" t="s">
        <v>433</v>
      </c>
      <c r="H21" s="488" t="s">
        <v>434</v>
      </c>
      <c r="I21" s="490" t="s">
        <v>411</v>
      </c>
      <c r="J21" s="491">
        <v>0</v>
      </c>
      <c r="K21" s="492"/>
      <c r="L21" s="511" t="s">
        <v>1</v>
      </c>
      <c r="M21" s="511" t="s">
        <v>1</v>
      </c>
      <c r="N21" s="511" t="s">
        <v>1</v>
      </c>
      <c r="O21" s="511" t="s">
        <v>1</v>
      </c>
      <c r="P21" s="511" t="s">
        <v>1</v>
      </c>
      <c r="Q21" s="511" t="s">
        <v>1</v>
      </c>
      <c r="R21" s="511" t="s">
        <v>1</v>
      </c>
      <c r="S21" s="511" t="s">
        <v>1</v>
      </c>
      <c r="T21" s="511" t="s">
        <v>1</v>
      </c>
      <c r="U21" s="511" t="s">
        <v>1</v>
      </c>
      <c r="V21" s="511" t="s">
        <v>1</v>
      </c>
      <c r="W21" s="512" t="s">
        <v>1</v>
      </c>
    </row>
    <row r="22" spans="1:23" s="94" customFormat="1" ht="72.95" customHeight="1" x14ac:dyDescent="0.25">
      <c r="A22" s="111">
        <v>16</v>
      </c>
      <c r="B22" s="922"/>
      <c r="C22" s="926"/>
      <c r="D22" s="645"/>
      <c r="E22" s="6" t="s">
        <v>1502</v>
      </c>
      <c r="F22" s="6" t="s">
        <v>435</v>
      </c>
      <c r="G22" s="112" t="s">
        <v>436</v>
      </c>
      <c r="H22" s="6" t="s">
        <v>434</v>
      </c>
      <c r="I22" s="185" t="s">
        <v>411</v>
      </c>
      <c r="J22" s="113">
        <v>0</v>
      </c>
      <c r="K22" s="114"/>
      <c r="L22" s="900" t="s">
        <v>437</v>
      </c>
      <c r="M22" s="900"/>
      <c r="N22" s="900"/>
      <c r="O22" s="900"/>
      <c r="P22" s="900"/>
      <c r="Q22" s="900"/>
      <c r="R22" s="900"/>
      <c r="S22" s="900"/>
      <c r="T22" s="900"/>
      <c r="U22" s="900"/>
      <c r="V22" s="900"/>
      <c r="W22" s="901"/>
    </row>
    <row r="23" spans="1:23" s="94" customFormat="1" ht="60" customHeight="1" x14ac:dyDescent="0.25">
      <c r="A23" s="111">
        <v>17</v>
      </c>
      <c r="B23" s="922"/>
      <c r="C23" s="926"/>
      <c r="D23" s="645"/>
      <c r="E23" s="6" t="s">
        <v>1503</v>
      </c>
      <c r="F23" s="6" t="s">
        <v>438</v>
      </c>
      <c r="G23" s="112" t="s">
        <v>439</v>
      </c>
      <c r="H23" s="6" t="s">
        <v>434</v>
      </c>
      <c r="I23" s="185" t="s">
        <v>411</v>
      </c>
      <c r="J23" s="113">
        <v>0</v>
      </c>
      <c r="K23" s="114"/>
      <c r="L23" s="119" t="s">
        <v>1</v>
      </c>
      <c r="M23" s="119" t="s">
        <v>1</v>
      </c>
      <c r="N23" s="119" t="s">
        <v>1</v>
      </c>
      <c r="O23" s="119" t="s">
        <v>1</v>
      </c>
      <c r="P23" s="119" t="s">
        <v>1</v>
      </c>
      <c r="Q23" s="119" t="s">
        <v>1</v>
      </c>
      <c r="R23" s="119" t="s">
        <v>1</v>
      </c>
      <c r="S23" s="119" t="s">
        <v>1</v>
      </c>
      <c r="T23" s="119" t="s">
        <v>1</v>
      </c>
      <c r="U23" s="119" t="s">
        <v>1</v>
      </c>
      <c r="V23" s="119" t="s">
        <v>1</v>
      </c>
      <c r="W23" s="513" t="s">
        <v>1</v>
      </c>
    </row>
    <row r="24" spans="1:23" s="94" customFormat="1" ht="60" customHeight="1" x14ac:dyDescent="0.25">
      <c r="A24" s="111">
        <v>18</v>
      </c>
      <c r="B24" s="922"/>
      <c r="C24" s="926"/>
      <c r="D24" s="645"/>
      <c r="E24" s="6" t="s">
        <v>1504</v>
      </c>
      <c r="F24" s="6" t="s">
        <v>1504</v>
      </c>
      <c r="G24" s="112" t="s">
        <v>1505</v>
      </c>
      <c r="H24" s="6" t="s">
        <v>434</v>
      </c>
      <c r="I24" s="185" t="s">
        <v>411</v>
      </c>
      <c r="J24" s="113">
        <v>0</v>
      </c>
      <c r="K24" s="114"/>
      <c r="L24" s="900" t="s">
        <v>1506</v>
      </c>
      <c r="M24" s="900"/>
      <c r="N24" s="900"/>
      <c r="O24" s="900"/>
      <c r="P24" s="900"/>
      <c r="Q24" s="900"/>
      <c r="R24" s="900"/>
      <c r="S24" s="900"/>
      <c r="T24" s="900"/>
      <c r="U24" s="900"/>
      <c r="V24" s="900"/>
      <c r="W24" s="901"/>
    </row>
    <row r="25" spans="1:23" s="94" customFormat="1" ht="60" customHeight="1" x14ac:dyDescent="0.25">
      <c r="A25" s="111">
        <v>19</v>
      </c>
      <c r="B25" s="922"/>
      <c r="C25" s="926"/>
      <c r="D25" s="645"/>
      <c r="E25" s="6" t="s">
        <v>1507</v>
      </c>
      <c r="F25" s="6" t="s">
        <v>440</v>
      </c>
      <c r="G25" s="112" t="s">
        <v>441</v>
      </c>
      <c r="H25" s="6" t="s">
        <v>434</v>
      </c>
      <c r="I25" s="185" t="s">
        <v>411</v>
      </c>
      <c r="J25" s="113">
        <v>0</v>
      </c>
      <c r="K25" s="114"/>
      <c r="L25" s="900" t="s">
        <v>437</v>
      </c>
      <c r="M25" s="900"/>
      <c r="N25" s="900"/>
      <c r="O25" s="900"/>
      <c r="P25" s="900"/>
      <c r="Q25" s="900"/>
      <c r="R25" s="900"/>
      <c r="S25" s="900"/>
      <c r="T25" s="900"/>
      <c r="U25" s="900"/>
      <c r="V25" s="900"/>
      <c r="W25" s="901"/>
    </row>
    <row r="26" spans="1:23" s="94" customFormat="1" ht="75" customHeight="1" thickBot="1" x14ac:dyDescent="0.3">
      <c r="A26" s="111">
        <v>20</v>
      </c>
      <c r="B26" s="922"/>
      <c r="C26" s="926"/>
      <c r="D26" s="645"/>
      <c r="E26" s="6" t="s">
        <v>1508</v>
      </c>
      <c r="F26" s="6" t="s">
        <v>1508</v>
      </c>
      <c r="G26" s="123" t="s">
        <v>1509</v>
      </c>
      <c r="H26" s="6" t="s">
        <v>434</v>
      </c>
      <c r="I26" s="185" t="s">
        <v>411</v>
      </c>
      <c r="J26" s="113">
        <v>0</v>
      </c>
      <c r="K26" s="114"/>
      <c r="L26" s="184"/>
      <c r="M26" s="184"/>
      <c r="N26" s="119" t="s">
        <v>1</v>
      </c>
      <c r="P26" s="184"/>
      <c r="Q26" s="184"/>
      <c r="R26" s="184"/>
      <c r="S26" s="184"/>
      <c r="T26" s="184"/>
      <c r="U26" s="184"/>
      <c r="V26" s="184"/>
      <c r="W26" s="496"/>
    </row>
    <row r="27" spans="1:23" s="94" customFormat="1" ht="80.099999999999994" customHeight="1" x14ac:dyDescent="0.25">
      <c r="A27" s="111">
        <v>21</v>
      </c>
      <c r="B27" s="922"/>
      <c r="C27" s="926"/>
      <c r="D27" s="645"/>
      <c r="E27" s="6" t="s">
        <v>1510</v>
      </c>
      <c r="F27" s="6" t="s">
        <v>1511</v>
      </c>
      <c r="G27" s="112" t="s">
        <v>1490</v>
      </c>
      <c r="H27" s="6" t="s">
        <v>434</v>
      </c>
      <c r="I27" s="185" t="s">
        <v>411</v>
      </c>
      <c r="J27" s="113">
        <v>0</v>
      </c>
      <c r="K27" s="114"/>
      <c r="L27" s="114"/>
      <c r="M27" s="114"/>
      <c r="N27" s="114"/>
      <c r="O27" s="114"/>
      <c r="P27" s="114"/>
      <c r="Q27" s="114"/>
      <c r="R27" s="119" t="s">
        <v>1</v>
      </c>
      <c r="S27" s="114"/>
      <c r="T27" s="114"/>
      <c r="U27" s="114"/>
      <c r="V27" s="114"/>
      <c r="W27" s="116"/>
    </row>
    <row r="28" spans="1:23" s="94" customFormat="1" ht="80.099999999999994" customHeight="1" x14ac:dyDescent="0.25">
      <c r="A28" s="502">
        <v>22</v>
      </c>
      <c r="B28" s="923"/>
      <c r="C28" s="927"/>
      <c r="D28" s="930"/>
      <c r="E28" s="6" t="s">
        <v>1512</v>
      </c>
      <c r="F28" s="6" t="s">
        <v>1512</v>
      </c>
      <c r="G28" s="504" t="s">
        <v>1513</v>
      </c>
      <c r="H28" s="6" t="s">
        <v>410</v>
      </c>
      <c r="I28" s="185" t="s">
        <v>411</v>
      </c>
      <c r="J28" s="505"/>
      <c r="K28" s="506"/>
      <c r="L28" s="506"/>
      <c r="M28" s="119" t="s">
        <v>1</v>
      </c>
      <c r="N28" s="506"/>
      <c r="O28" s="506"/>
      <c r="P28" s="506"/>
      <c r="Q28" s="506"/>
      <c r="R28" s="506"/>
      <c r="S28" s="506"/>
      <c r="T28" s="506"/>
      <c r="U28" s="506"/>
      <c r="V28" s="506"/>
      <c r="W28" s="514"/>
    </row>
    <row r="29" spans="1:23" s="94" customFormat="1" ht="60" customHeight="1" thickBot="1" x14ac:dyDescent="0.3">
      <c r="A29" s="497">
        <v>23</v>
      </c>
      <c r="B29" s="924"/>
      <c r="C29" s="928"/>
      <c r="D29" s="931"/>
      <c r="E29" s="122" t="s">
        <v>1514</v>
      </c>
      <c r="F29" s="122" t="s">
        <v>1514</v>
      </c>
      <c r="G29" s="123" t="s">
        <v>1515</v>
      </c>
      <c r="H29" s="122" t="s">
        <v>434</v>
      </c>
      <c r="I29" s="186" t="s">
        <v>411</v>
      </c>
      <c r="J29" s="124">
        <v>0</v>
      </c>
      <c r="K29" s="125"/>
      <c r="L29" s="125"/>
      <c r="M29" s="125"/>
      <c r="N29" s="125"/>
      <c r="O29" s="125"/>
      <c r="P29" s="125"/>
      <c r="Q29" s="125"/>
      <c r="R29" s="125"/>
      <c r="S29" s="125"/>
      <c r="T29" s="125"/>
      <c r="U29" s="125"/>
      <c r="V29" s="125"/>
      <c r="W29" s="515" t="s">
        <v>1</v>
      </c>
    </row>
    <row r="30" spans="1:23" s="94" customFormat="1" ht="60" customHeight="1" x14ac:dyDescent="0.25">
      <c r="A30" s="487">
        <v>24</v>
      </c>
      <c r="B30" s="914" t="s">
        <v>442</v>
      </c>
      <c r="C30" s="905" t="s">
        <v>443</v>
      </c>
      <c r="D30" s="488" t="s">
        <v>444</v>
      </c>
      <c r="E30" s="488" t="s">
        <v>444</v>
      </c>
      <c r="F30" s="488" t="s">
        <v>445</v>
      </c>
      <c r="G30" s="489" t="s">
        <v>446</v>
      </c>
      <c r="H30" s="488" t="s">
        <v>410</v>
      </c>
      <c r="I30" s="490" t="s">
        <v>411</v>
      </c>
      <c r="J30" s="491">
        <v>0</v>
      </c>
      <c r="K30" s="492"/>
      <c r="L30" s="516"/>
      <c r="M30" s="516"/>
      <c r="N30" s="516"/>
      <c r="O30" s="517" t="s">
        <v>1</v>
      </c>
      <c r="P30" s="492"/>
      <c r="Q30" s="492"/>
      <c r="R30" s="492"/>
      <c r="S30" s="492"/>
      <c r="T30" s="492"/>
      <c r="U30" s="517" t="s">
        <v>1</v>
      </c>
      <c r="V30" s="516"/>
      <c r="W30" s="518"/>
    </row>
    <row r="31" spans="1:23" s="94" customFormat="1" ht="60" customHeight="1" thickBot="1" x14ac:dyDescent="0.3">
      <c r="A31" s="111">
        <v>25</v>
      </c>
      <c r="B31" s="915"/>
      <c r="C31" s="637"/>
      <c r="D31" s="519" t="s">
        <v>1516</v>
      </c>
      <c r="E31" s="519" t="s">
        <v>1517</v>
      </c>
      <c r="F31" s="519" t="s">
        <v>1517</v>
      </c>
      <c r="G31" s="112" t="s">
        <v>1518</v>
      </c>
      <c r="H31" s="6" t="s">
        <v>410</v>
      </c>
      <c r="I31" s="185" t="s">
        <v>411</v>
      </c>
      <c r="J31" s="113">
        <v>0</v>
      </c>
      <c r="K31" s="114"/>
      <c r="L31" s="114"/>
      <c r="M31" s="114"/>
      <c r="N31" s="114"/>
      <c r="O31" s="184"/>
      <c r="P31" s="114"/>
      <c r="Q31" s="114"/>
      <c r="R31" s="114"/>
      <c r="S31" s="114"/>
      <c r="T31" s="114"/>
      <c r="U31" s="120" t="s">
        <v>1</v>
      </c>
      <c r="V31" s="114"/>
      <c r="W31" s="116"/>
    </row>
    <row r="32" spans="1:23" s="94" customFormat="1" ht="60" customHeight="1" thickBot="1" x14ac:dyDescent="0.3">
      <c r="A32" s="487">
        <v>26</v>
      </c>
      <c r="B32" s="916"/>
      <c r="C32" s="906"/>
      <c r="D32" s="520" t="s">
        <v>1519</v>
      </c>
      <c r="E32" s="520" t="s">
        <v>1520</v>
      </c>
      <c r="F32" s="520" t="s">
        <v>1520</v>
      </c>
      <c r="G32" s="123" t="s">
        <v>447</v>
      </c>
      <c r="H32" s="122" t="s">
        <v>410</v>
      </c>
      <c r="I32" s="186" t="s">
        <v>448</v>
      </c>
      <c r="J32" s="124">
        <v>0</v>
      </c>
      <c r="K32" s="125"/>
      <c r="L32" s="125"/>
      <c r="M32" s="125"/>
      <c r="N32" s="125"/>
      <c r="O32" s="125"/>
      <c r="P32" s="125"/>
      <c r="Q32" s="521"/>
      <c r="R32" s="125"/>
      <c r="S32" s="125"/>
      <c r="T32" s="125"/>
      <c r="U32" s="125"/>
      <c r="V32" s="125"/>
      <c r="W32" s="522" t="s">
        <v>1</v>
      </c>
    </row>
    <row r="33" spans="1:23" s="94" customFormat="1" ht="93" customHeight="1" x14ac:dyDescent="0.25">
      <c r="A33" s="111">
        <v>27</v>
      </c>
      <c r="B33" s="917" t="s">
        <v>449</v>
      </c>
      <c r="C33" s="905" t="s">
        <v>450</v>
      </c>
      <c r="D33" s="488" t="s">
        <v>1521</v>
      </c>
      <c r="E33" s="488" t="s">
        <v>451</v>
      </c>
      <c r="F33" s="488" t="s">
        <v>1522</v>
      </c>
      <c r="G33" s="489" t="s">
        <v>452</v>
      </c>
      <c r="H33" s="488" t="s">
        <v>410</v>
      </c>
      <c r="I33" s="490" t="s">
        <v>411</v>
      </c>
      <c r="J33" s="491">
        <v>0</v>
      </c>
      <c r="K33" s="492"/>
      <c r="L33" s="492"/>
      <c r="M33" s="492"/>
      <c r="N33" s="492"/>
      <c r="O33" s="492"/>
      <c r="P33" s="492"/>
      <c r="Q33" s="523" t="s">
        <v>1</v>
      </c>
      <c r="R33" s="492"/>
      <c r="S33" s="492"/>
      <c r="T33" s="492"/>
      <c r="U33" s="492"/>
      <c r="V33" s="492"/>
      <c r="W33" s="524" t="s">
        <v>1</v>
      </c>
    </row>
    <row r="34" spans="1:23" s="94" customFormat="1" ht="83.1" customHeight="1" thickBot="1" x14ac:dyDescent="0.3">
      <c r="A34" s="497">
        <v>28</v>
      </c>
      <c r="B34" s="918"/>
      <c r="C34" s="637"/>
      <c r="D34" s="6" t="s">
        <v>1523</v>
      </c>
      <c r="E34" s="6" t="s">
        <v>453</v>
      </c>
      <c r="F34" s="6" t="s">
        <v>1524</v>
      </c>
      <c r="G34" s="112" t="s">
        <v>454</v>
      </c>
      <c r="H34" s="6" t="s">
        <v>410</v>
      </c>
      <c r="I34" s="185" t="s">
        <v>411</v>
      </c>
      <c r="J34" s="113">
        <v>0</v>
      </c>
      <c r="K34" s="114"/>
      <c r="L34" s="114"/>
      <c r="M34" s="114"/>
      <c r="N34" s="114"/>
      <c r="O34" s="121" t="s">
        <v>1</v>
      </c>
      <c r="P34" s="114"/>
      <c r="Q34" s="184"/>
      <c r="R34" s="114"/>
      <c r="S34" s="121" t="s">
        <v>1</v>
      </c>
      <c r="T34" s="114"/>
      <c r="U34" s="114"/>
      <c r="V34" s="114"/>
      <c r="W34" s="525" t="s">
        <v>1</v>
      </c>
    </row>
    <row r="35" spans="1:23" s="94" customFormat="1" ht="60" customHeight="1" x14ac:dyDescent="0.25"/>
    <row r="36" spans="1:23" s="94" customFormat="1" ht="60" customHeight="1" x14ac:dyDescent="0.25"/>
    <row r="37" spans="1:23" s="94" customFormat="1" ht="60" customHeight="1" x14ac:dyDescent="0.25"/>
    <row r="38" spans="1:23" s="94" customFormat="1" ht="60" customHeight="1" x14ac:dyDescent="0.25"/>
    <row r="39" spans="1:23" s="94" customFormat="1" ht="60" customHeight="1" x14ac:dyDescent="0.25"/>
    <row r="40" spans="1:23" s="94" customFormat="1" ht="60" customHeight="1" x14ac:dyDescent="0.25"/>
    <row r="41" spans="1:23" s="94" customFormat="1" ht="60" customHeight="1" x14ac:dyDescent="0.25"/>
    <row r="42" spans="1:23" s="94" customFormat="1" ht="60" customHeight="1" x14ac:dyDescent="0.25"/>
    <row r="43" spans="1:23" s="94" customFormat="1" ht="60" customHeight="1" x14ac:dyDescent="0.25"/>
    <row r="44" spans="1:23" s="94" customFormat="1" ht="60" customHeight="1" x14ac:dyDescent="0.25"/>
    <row r="45" spans="1:23" s="94" customFormat="1" ht="60" customHeight="1" x14ac:dyDescent="0.25"/>
    <row r="46" spans="1:23" s="94" customFormat="1" ht="60" customHeight="1" x14ac:dyDescent="0.25"/>
    <row r="47" spans="1:23" s="94" customFormat="1" ht="60" customHeight="1" x14ac:dyDescent="0.25"/>
    <row r="48" spans="1:23" s="94" customFormat="1" ht="60" customHeight="1" x14ac:dyDescent="0.25"/>
    <row r="49" spans="1:23" s="94" customFormat="1" ht="60" customHeight="1" x14ac:dyDescent="0.25"/>
    <row r="50" spans="1:23" s="94" customFormat="1" ht="60" customHeight="1" x14ac:dyDescent="0.25"/>
    <row r="51" spans="1:23" s="94" customFormat="1" ht="60" customHeight="1" x14ac:dyDescent="0.25"/>
    <row r="52" spans="1:23" s="94" customFormat="1" ht="60" customHeight="1" x14ac:dyDescent="0.25"/>
    <row r="53" spans="1:23" s="94" customFormat="1" ht="60" customHeight="1" x14ac:dyDescent="0.25"/>
    <row r="54" spans="1:23" s="94" customFormat="1" ht="60" customHeight="1" x14ac:dyDescent="0.25"/>
    <row r="55" spans="1:23" s="94" customFormat="1" ht="60" customHeight="1" x14ac:dyDescent="0.25"/>
    <row r="56" spans="1:23" s="94" customFormat="1" ht="60" customHeight="1" x14ac:dyDescent="0.25"/>
    <row r="57" spans="1:23" x14ac:dyDescent="0.25">
      <c r="A57" s="94"/>
      <c r="B57" s="94"/>
      <c r="C57" s="94"/>
      <c r="D57" s="94"/>
      <c r="E57" s="94"/>
      <c r="F57" s="94"/>
      <c r="G57" s="94"/>
      <c r="H57" s="94"/>
      <c r="I57" s="94"/>
      <c r="J57" s="94"/>
      <c r="K57" s="94"/>
      <c r="L57" s="94"/>
      <c r="M57" s="94"/>
      <c r="N57" s="94"/>
      <c r="O57" s="94"/>
      <c r="P57" s="94"/>
      <c r="Q57" s="94"/>
      <c r="R57" s="94"/>
      <c r="S57" s="94"/>
      <c r="T57" s="94"/>
      <c r="U57" s="94"/>
      <c r="V57" s="94"/>
      <c r="W57" s="94"/>
    </row>
    <row r="58" spans="1:23" x14ac:dyDescent="0.25">
      <c r="A58" s="94"/>
      <c r="B58" s="94"/>
      <c r="C58" s="94"/>
      <c r="D58" s="94"/>
      <c r="E58" s="94"/>
      <c r="F58" s="94"/>
      <c r="G58" s="94"/>
      <c r="H58" s="94"/>
      <c r="I58" s="94"/>
      <c r="J58" s="94"/>
      <c r="K58" s="94"/>
      <c r="L58" s="94"/>
      <c r="M58" s="94"/>
      <c r="N58" s="94"/>
      <c r="O58" s="94"/>
      <c r="P58" s="94"/>
      <c r="Q58" s="94"/>
      <c r="R58" s="94"/>
      <c r="S58" s="94"/>
      <c r="T58" s="94"/>
      <c r="U58" s="94"/>
      <c r="V58" s="94"/>
      <c r="W58" s="94"/>
    </row>
    <row r="59" spans="1:23" x14ac:dyDescent="0.25">
      <c r="A59" s="94"/>
      <c r="B59" s="94"/>
      <c r="C59" s="94"/>
      <c r="D59" s="94"/>
      <c r="E59" s="94"/>
      <c r="F59" s="94"/>
      <c r="G59" s="94"/>
      <c r="H59" s="94"/>
      <c r="I59" s="94"/>
      <c r="J59" s="94"/>
      <c r="K59" s="94"/>
      <c r="L59" s="94"/>
      <c r="M59" s="94"/>
      <c r="N59" s="94"/>
      <c r="O59" s="94"/>
      <c r="P59" s="94"/>
      <c r="Q59" s="94"/>
      <c r="R59" s="94"/>
      <c r="S59" s="94"/>
      <c r="T59" s="94"/>
      <c r="U59" s="94"/>
      <c r="V59" s="94"/>
      <c r="W59" s="94"/>
    </row>
    <row r="60" spans="1:23" x14ac:dyDescent="0.25">
      <c r="A60" s="94"/>
      <c r="B60" s="94"/>
      <c r="C60" s="94"/>
      <c r="D60" s="94"/>
      <c r="E60" s="94"/>
      <c r="F60" s="94"/>
      <c r="G60" s="94"/>
      <c r="H60" s="94"/>
      <c r="I60" s="94"/>
      <c r="J60" s="94"/>
      <c r="K60" s="94"/>
      <c r="L60" s="94"/>
      <c r="M60" s="94"/>
      <c r="N60" s="94"/>
      <c r="O60" s="94"/>
      <c r="P60" s="94"/>
      <c r="Q60" s="94"/>
      <c r="R60" s="94"/>
      <c r="S60" s="94"/>
      <c r="T60" s="94"/>
      <c r="U60" s="94"/>
      <c r="V60" s="94"/>
      <c r="W60" s="94"/>
    </row>
    <row r="61" spans="1:23" x14ac:dyDescent="0.25">
      <c r="A61" s="94"/>
      <c r="B61" s="94"/>
      <c r="C61" s="94"/>
      <c r="D61" s="94"/>
      <c r="E61" s="94"/>
      <c r="F61" s="94"/>
      <c r="G61" s="94"/>
      <c r="H61" s="94"/>
      <c r="I61" s="94"/>
      <c r="J61" s="94"/>
      <c r="K61" s="94"/>
      <c r="L61" s="94"/>
      <c r="M61" s="94"/>
      <c r="N61" s="94"/>
      <c r="O61" s="94"/>
      <c r="P61" s="94"/>
      <c r="Q61" s="94"/>
      <c r="R61" s="94"/>
      <c r="S61" s="94"/>
      <c r="T61" s="94"/>
      <c r="U61" s="94"/>
      <c r="V61" s="94"/>
      <c r="W61" s="94"/>
    </row>
  </sheetData>
  <mergeCells count="44">
    <mergeCell ref="H5:H6"/>
    <mergeCell ref="B30:B32"/>
    <mergeCell ref="C30:C32"/>
    <mergeCell ref="B33:B34"/>
    <mergeCell ref="C33:C34"/>
    <mergeCell ref="D9:D10"/>
    <mergeCell ref="B16:B20"/>
    <mergeCell ref="C16:C20"/>
    <mergeCell ref="B21:B29"/>
    <mergeCell ref="C21:C29"/>
    <mergeCell ref="D21:D29"/>
    <mergeCell ref="V5:V6"/>
    <mergeCell ref="W5:W6"/>
    <mergeCell ref="N5:N6"/>
    <mergeCell ref="O5:O6"/>
    <mergeCell ref="P5:P6"/>
    <mergeCell ref="Q5:Q6"/>
    <mergeCell ref="R5:R6"/>
    <mergeCell ref="S5:S6"/>
    <mergeCell ref="L22:W22"/>
    <mergeCell ref="L24:W24"/>
    <mergeCell ref="L25:W25"/>
    <mergeCell ref="B7:B12"/>
    <mergeCell ref="C7:C12"/>
    <mergeCell ref="E9:E10"/>
    <mergeCell ref="G9:G10"/>
    <mergeCell ref="B13:B15"/>
    <mergeCell ref="C13:C15"/>
    <mergeCell ref="A2:B4"/>
    <mergeCell ref="C2:U4"/>
    <mergeCell ref="A5:A6"/>
    <mergeCell ref="B5:B6"/>
    <mergeCell ref="C5:C6"/>
    <mergeCell ref="T5:T6"/>
    <mergeCell ref="U5:U6"/>
    <mergeCell ref="I5:I6"/>
    <mergeCell ref="J5:J6"/>
    <mergeCell ref="K5:K6"/>
    <mergeCell ref="L5:L6"/>
    <mergeCell ref="M5:M6"/>
    <mergeCell ref="D5:D6"/>
    <mergeCell ref="E5:E6"/>
    <mergeCell ref="F5:F6"/>
    <mergeCell ref="G5:G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043F-3B3C-4B47-852F-D6F88C4907C8}">
  <dimension ref="A1:U38"/>
  <sheetViews>
    <sheetView workbookViewId="0">
      <selection activeCell="A7" sqref="A7"/>
    </sheetView>
  </sheetViews>
  <sheetFormatPr baseColWidth="10" defaultRowHeight="15" x14ac:dyDescent="0.25"/>
  <cols>
    <col min="1" max="1" width="65.7109375" style="193" customWidth="1"/>
    <col min="2" max="2" width="28.28515625" style="193" customWidth="1"/>
    <col min="3" max="3" width="22.5703125" style="193" customWidth="1"/>
    <col min="4" max="4" width="22.7109375" style="193" customWidth="1"/>
    <col min="5" max="5" width="24.7109375" style="193" customWidth="1"/>
    <col min="6" max="6" width="24.28515625" style="193" customWidth="1"/>
    <col min="7" max="16384" width="11.42578125" style="193"/>
  </cols>
  <sheetData>
    <row r="1" spans="1:21" ht="15.95" customHeight="1" x14ac:dyDescent="0.3">
      <c r="A1" s="603" t="s">
        <v>495</v>
      </c>
      <c r="B1" s="603"/>
      <c r="C1" s="603"/>
      <c r="D1" s="603"/>
      <c r="E1" s="603"/>
      <c r="F1" s="202"/>
      <c r="G1" s="202"/>
      <c r="H1" s="202"/>
      <c r="I1" s="202"/>
      <c r="J1" s="202"/>
      <c r="K1" s="202"/>
      <c r="L1" s="202"/>
      <c r="M1" s="202"/>
      <c r="N1" s="202"/>
      <c r="O1" s="202"/>
      <c r="P1" s="202"/>
      <c r="Q1" s="202"/>
      <c r="R1" s="202"/>
      <c r="S1" s="202"/>
      <c r="T1" s="202"/>
      <c r="U1" s="202"/>
    </row>
    <row r="2" spans="1:21" ht="15.95" customHeight="1" x14ac:dyDescent="0.3">
      <c r="A2" s="2"/>
      <c r="B2" s="604"/>
      <c r="C2" s="604"/>
      <c r="D2" s="604"/>
      <c r="E2" s="604"/>
      <c r="F2" s="202"/>
      <c r="G2" s="202"/>
      <c r="H2" s="202"/>
      <c r="I2" s="202"/>
      <c r="J2" s="202"/>
      <c r="K2" s="202"/>
      <c r="L2" s="202"/>
      <c r="M2" s="202"/>
      <c r="N2" s="202"/>
      <c r="O2" s="202"/>
      <c r="P2" s="202"/>
      <c r="Q2" s="202"/>
      <c r="R2" s="202"/>
      <c r="S2" s="202"/>
      <c r="T2" s="202"/>
      <c r="U2" s="202"/>
    </row>
    <row r="3" spans="1:21" ht="17.100000000000001" customHeight="1" x14ac:dyDescent="0.3">
      <c r="A3" s="605" t="s">
        <v>496</v>
      </c>
      <c r="B3" s="606" t="s">
        <v>497</v>
      </c>
      <c r="C3" s="606"/>
      <c r="D3" s="606"/>
      <c r="E3" s="606"/>
      <c r="F3" s="202"/>
      <c r="G3" s="202"/>
      <c r="H3" s="202"/>
      <c r="I3" s="202"/>
      <c r="J3" s="202"/>
      <c r="K3" s="202"/>
      <c r="L3" s="202"/>
      <c r="M3" s="202"/>
      <c r="N3" s="202"/>
      <c r="O3" s="202"/>
      <c r="P3" s="202"/>
      <c r="Q3" s="202"/>
      <c r="R3" s="202"/>
      <c r="S3" s="202"/>
      <c r="T3" s="202"/>
      <c r="U3" s="202"/>
    </row>
    <row r="4" spans="1:21" ht="17.100000000000001" customHeight="1" x14ac:dyDescent="0.3">
      <c r="A4" s="605"/>
      <c r="B4" s="210" t="s">
        <v>498</v>
      </c>
      <c r="C4" s="210" t="s">
        <v>499</v>
      </c>
      <c r="D4" s="210" t="s">
        <v>500</v>
      </c>
      <c r="E4" s="210" t="s">
        <v>501</v>
      </c>
      <c r="F4" s="209"/>
      <c r="G4" s="209"/>
      <c r="H4" s="202"/>
      <c r="I4" s="202"/>
      <c r="J4" s="202"/>
      <c r="K4" s="202"/>
      <c r="L4" s="202"/>
      <c r="M4" s="202"/>
      <c r="N4" s="202"/>
      <c r="O4" s="202"/>
      <c r="P4" s="202"/>
      <c r="Q4" s="202"/>
      <c r="R4" s="202"/>
      <c r="S4" s="202"/>
      <c r="T4" s="202"/>
      <c r="U4" s="202"/>
    </row>
    <row r="5" spans="1:21" ht="45" customHeight="1" x14ac:dyDescent="0.3">
      <c r="A5" s="127" t="s">
        <v>502</v>
      </c>
      <c r="B5" s="212"/>
      <c r="C5" s="212"/>
      <c r="D5" s="212"/>
      <c r="E5" s="212"/>
      <c r="F5" s="203"/>
      <c r="G5" s="203"/>
    </row>
    <row r="6" spans="1:21" ht="63" customHeight="1" x14ac:dyDescent="0.3">
      <c r="A6" s="127" t="s">
        <v>503</v>
      </c>
      <c r="B6" s="213"/>
      <c r="C6" s="213"/>
      <c r="D6" s="213"/>
      <c r="E6" s="213"/>
      <c r="F6" s="203"/>
      <c r="G6" s="203"/>
    </row>
    <row r="7" spans="1:21" ht="78.75" customHeight="1" x14ac:dyDescent="0.3">
      <c r="A7" s="127" t="s">
        <v>504</v>
      </c>
      <c r="B7" s="212"/>
      <c r="C7" s="212"/>
      <c r="D7" s="212"/>
      <c r="E7" s="212"/>
      <c r="F7" s="203"/>
      <c r="G7" s="203"/>
    </row>
    <row r="8" spans="1:21" ht="87" customHeight="1" x14ac:dyDescent="0.3">
      <c r="A8" s="127" t="s">
        <v>505</v>
      </c>
      <c r="B8" s="13"/>
      <c r="C8" s="213"/>
      <c r="D8" s="13"/>
      <c r="E8" s="213"/>
      <c r="F8" s="203"/>
      <c r="G8" s="203"/>
    </row>
    <row r="9" spans="1:21" ht="45" customHeight="1" x14ac:dyDescent="0.25">
      <c r="A9" s="208"/>
      <c r="B9" s="208"/>
      <c r="C9" s="203"/>
      <c r="D9" s="188"/>
      <c r="E9" s="189"/>
      <c r="F9" s="203"/>
      <c r="G9" s="203"/>
    </row>
    <row r="10" spans="1:21" ht="45" customHeight="1" x14ac:dyDescent="0.25">
      <c r="A10" s="208"/>
      <c r="B10" s="208"/>
      <c r="C10" s="203"/>
      <c r="D10" s="188"/>
      <c r="E10" s="189"/>
      <c r="F10" s="203"/>
      <c r="G10" s="203"/>
    </row>
    <row r="11" spans="1:21" ht="53.1" customHeight="1" x14ac:dyDescent="0.25">
      <c r="A11" s="208"/>
      <c r="B11" s="208"/>
      <c r="C11" s="203"/>
      <c r="D11" s="188"/>
      <c r="E11" s="188"/>
      <c r="F11" s="203"/>
      <c r="G11" s="203"/>
    </row>
    <row r="12" spans="1:21" ht="45" customHeight="1" x14ac:dyDescent="0.25">
      <c r="A12" s="208"/>
      <c r="B12" s="208"/>
      <c r="C12" s="203"/>
      <c r="D12" s="188"/>
      <c r="E12" s="188"/>
      <c r="F12" s="203"/>
      <c r="G12" s="203"/>
    </row>
    <row r="13" spans="1:21" ht="69.95" customHeight="1" x14ac:dyDescent="0.25">
      <c r="A13" s="208"/>
      <c r="B13" s="208"/>
      <c r="C13" s="188"/>
      <c r="D13" s="188"/>
      <c r="E13" s="188"/>
      <c r="F13" s="203"/>
      <c r="G13" s="203"/>
    </row>
    <row r="14" spans="1:21" ht="57.95" customHeight="1" x14ac:dyDescent="0.25">
      <c r="A14" s="208"/>
      <c r="B14" s="208"/>
      <c r="C14" s="188"/>
      <c r="D14" s="188"/>
      <c r="E14" s="188"/>
      <c r="F14" s="203"/>
      <c r="G14" s="203"/>
    </row>
    <row r="15" spans="1:21" ht="45" customHeight="1" x14ac:dyDescent="0.25">
      <c r="A15" s="208"/>
      <c r="B15" s="208"/>
      <c r="C15" s="188"/>
      <c r="D15" s="188"/>
      <c r="E15" s="188"/>
      <c r="F15" s="203"/>
      <c r="G15" s="203"/>
    </row>
    <row r="16" spans="1:21" ht="26.25" customHeight="1" x14ac:dyDescent="0.25">
      <c r="A16" s="190"/>
      <c r="B16" s="187"/>
      <c r="C16" s="188"/>
      <c r="D16" s="191"/>
      <c r="E16" s="192"/>
      <c r="F16" s="192"/>
      <c r="G16" s="190"/>
    </row>
    <row r="17" spans="2:6" ht="19.5" customHeight="1" x14ac:dyDescent="0.25">
      <c r="B17" s="205"/>
      <c r="C17" s="204"/>
      <c r="D17" s="194"/>
      <c r="E17" s="206"/>
      <c r="F17" s="207"/>
    </row>
    <row r="18" spans="2:6" ht="16.5" customHeight="1" x14ac:dyDescent="0.25">
      <c r="B18" s="205"/>
      <c r="C18" s="204"/>
      <c r="D18" s="194"/>
      <c r="E18" s="206"/>
      <c r="F18" s="207"/>
    </row>
    <row r="19" spans="2:6" ht="29.25" customHeight="1" x14ac:dyDescent="0.25">
      <c r="B19" s="195"/>
      <c r="C19" s="196"/>
      <c r="D19" s="194"/>
      <c r="E19" s="197"/>
      <c r="F19" s="198"/>
    </row>
    <row r="20" spans="2:6" ht="16.5" x14ac:dyDescent="0.25">
      <c r="C20" s="199"/>
      <c r="D20" s="200"/>
    </row>
    <row r="21" spans="2:6" ht="16.5" x14ac:dyDescent="0.25">
      <c r="C21" s="199"/>
      <c r="D21" s="201"/>
    </row>
    <row r="26" spans="2:6" x14ac:dyDescent="0.25">
      <c r="C26" s="207"/>
    </row>
    <row r="27" spans="2:6" x14ac:dyDescent="0.25">
      <c r="C27" s="207"/>
    </row>
    <row r="28" spans="2:6" x14ac:dyDescent="0.25">
      <c r="C28" s="207"/>
    </row>
    <row r="29" spans="2:6" x14ac:dyDescent="0.25">
      <c r="C29" s="207"/>
    </row>
    <row r="30" spans="2:6" x14ac:dyDescent="0.25">
      <c r="C30" s="207"/>
    </row>
    <row r="31" spans="2:6" x14ac:dyDescent="0.25">
      <c r="C31" s="207"/>
    </row>
    <row r="32" spans="2:6" x14ac:dyDescent="0.25">
      <c r="C32" s="204"/>
    </row>
    <row r="33" spans="3:3" x14ac:dyDescent="0.25">
      <c r="C33" s="204"/>
    </row>
    <row r="34" spans="3:3" x14ac:dyDescent="0.25">
      <c r="C34" s="196"/>
    </row>
    <row r="35" spans="3:3" x14ac:dyDescent="0.25">
      <c r="C35" s="196"/>
    </row>
    <row r="36" spans="3:3" x14ac:dyDescent="0.25">
      <c r="C36" s="204"/>
    </row>
    <row r="37" spans="3:3" x14ac:dyDescent="0.25">
      <c r="C37" s="204"/>
    </row>
    <row r="38" spans="3:3" x14ac:dyDescent="0.25">
      <c r="C38" s="196"/>
    </row>
  </sheetData>
  <mergeCells count="4">
    <mergeCell ref="A1:E1"/>
    <mergeCell ref="B2:E2"/>
    <mergeCell ref="A3:A4"/>
    <mergeCell ref="B3:E3"/>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1DBF-4833-4D67-A9A1-840ACEDA960D}">
  <dimension ref="A1:Z160"/>
  <sheetViews>
    <sheetView topLeftCell="B1" zoomScaleNormal="100" workbookViewId="0">
      <selection activeCell="D165" sqref="D165"/>
    </sheetView>
  </sheetViews>
  <sheetFormatPr baseColWidth="10" defaultColWidth="14.42578125" defaultRowHeight="15" customHeight="1" x14ac:dyDescent="0.25"/>
  <cols>
    <col min="1" max="1" width="61.85546875" style="14" hidden="1" customWidth="1"/>
    <col min="2" max="2" width="95.7109375" style="14" customWidth="1"/>
    <col min="3" max="4" width="4.7109375" style="14" customWidth="1"/>
    <col min="5" max="5" width="10.7109375" style="14" customWidth="1"/>
    <col min="6" max="6" width="8.28515625" style="14" customWidth="1"/>
    <col min="7" max="7" width="9.28515625" style="14" customWidth="1"/>
    <col min="8" max="8" width="10.7109375" style="14" customWidth="1"/>
    <col min="9" max="9" width="15.28515625" style="14" customWidth="1"/>
    <col min="10" max="10" width="14.42578125" style="14" customWidth="1"/>
    <col min="11" max="11" width="5.42578125" style="14" customWidth="1"/>
    <col min="12" max="12" width="5.28515625" style="14" customWidth="1"/>
    <col min="13" max="13" width="12" style="14" customWidth="1"/>
    <col min="14" max="14" width="12.28515625" style="14" customWidth="1"/>
    <col min="15" max="15" width="17.5703125" style="14" customWidth="1"/>
    <col min="16" max="16" width="14.140625" style="14" customWidth="1"/>
    <col min="17" max="17" width="38.85546875" style="14" customWidth="1"/>
    <col min="18" max="19" width="9.28515625" style="14" customWidth="1"/>
    <col min="20" max="20" width="14.140625" style="14" customWidth="1"/>
    <col min="21" max="21" width="9.28515625" style="14" customWidth="1"/>
    <col min="22" max="22" width="13.140625" style="14" customWidth="1"/>
    <col min="23" max="26" width="9.28515625" style="14" customWidth="1"/>
    <col min="27" max="16384" width="14.42578125" style="14"/>
  </cols>
  <sheetData>
    <row r="1" spans="1:26" ht="13.5" customHeight="1" x14ac:dyDescent="0.25">
      <c r="A1" s="607" t="s">
        <v>506</v>
      </c>
      <c r="B1" s="608"/>
      <c r="C1" s="608"/>
      <c r="D1" s="608"/>
      <c r="E1" s="608"/>
      <c r="F1" s="608"/>
      <c r="G1" s="608"/>
      <c r="H1" s="608"/>
      <c r="I1" s="608"/>
      <c r="J1" s="608"/>
      <c r="K1" s="608"/>
      <c r="L1" s="608"/>
      <c r="M1" s="608"/>
      <c r="N1" s="608"/>
      <c r="O1" s="608"/>
      <c r="P1" s="608"/>
      <c r="Q1" s="609"/>
      <c r="R1" s="214"/>
      <c r="S1" s="214"/>
      <c r="T1" s="214"/>
      <c r="U1" s="214"/>
      <c r="V1" s="214"/>
      <c r="W1" s="214"/>
      <c r="X1" s="214"/>
      <c r="Y1" s="214"/>
      <c r="Z1" s="214"/>
    </row>
    <row r="2" spans="1:26" ht="12.75" customHeight="1" x14ac:dyDescent="0.25">
      <c r="A2" s="610"/>
      <c r="B2" s="611"/>
      <c r="C2" s="611"/>
      <c r="D2" s="611"/>
      <c r="E2" s="611"/>
      <c r="F2" s="611"/>
      <c r="G2" s="611"/>
      <c r="H2" s="611"/>
      <c r="I2" s="611"/>
      <c r="J2" s="611"/>
      <c r="K2" s="611"/>
      <c r="L2" s="611"/>
      <c r="M2" s="611"/>
      <c r="N2" s="611"/>
      <c r="O2" s="611"/>
      <c r="P2" s="611"/>
      <c r="Q2" s="612"/>
      <c r="R2" s="214"/>
      <c r="S2" s="214"/>
      <c r="T2" s="214"/>
      <c r="U2" s="214"/>
      <c r="V2" s="214"/>
      <c r="W2" s="214"/>
      <c r="X2" s="214"/>
      <c r="Y2" s="214"/>
      <c r="Z2" s="214"/>
    </row>
    <row r="3" spans="1:26" ht="12.75" customHeight="1" x14ac:dyDescent="0.25">
      <c r="A3" s="613"/>
      <c r="B3" s="614"/>
      <c r="C3" s="614"/>
      <c r="D3" s="614"/>
      <c r="E3" s="614"/>
      <c r="F3" s="614"/>
      <c r="G3" s="614"/>
      <c r="H3" s="614"/>
      <c r="I3" s="614"/>
      <c r="J3" s="614"/>
      <c r="K3" s="614"/>
      <c r="L3" s="614"/>
      <c r="M3" s="614"/>
      <c r="N3" s="614"/>
      <c r="O3" s="614"/>
      <c r="P3" s="614"/>
      <c r="Q3" s="615"/>
      <c r="R3" s="214"/>
      <c r="S3" s="214"/>
      <c r="T3" s="214"/>
      <c r="U3" s="214"/>
      <c r="V3" s="214"/>
      <c r="W3" s="214"/>
      <c r="X3" s="214"/>
      <c r="Y3" s="214"/>
      <c r="Z3" s="214"/>
    </row>
    <row r="4" spans="1:26" ht="31.5" customHeight="1" x14ac:dyDescent="0.25">
      <c r="A4" s="215" t="s">
        <v>5</v>
      </c>
      <c r="B4" s="216" t="s">
        <v>6</v>
      </c>
      <c r="C4" s="215" t="s">
        <v>7</v>
      </c>
      <c r="D4" s="215" t="s">
        <v>8</v>
      </c>
      <c r="E4" s="215" t="s">
        <v>9</v>
      </c>
      <c r="F4" s="217" t="s">
        <v>10</v>
      </c>
      <c r="G4" s="216" t="s">
        <v>11</v>
      </c>
      <c r="H4" s="216" t="s">
        <v>12</v>
      </c>
      <c r="I4" s="218" t="s">
        <v>13</v>
      </c>
      <c r="J4" s="219" t="s">
        <v>14</v>
      </c>
      <c r="K4" s="215" t="s">
        <v>15</v>
      </c>
      <c r="L4" s="215" t="s">
        <v>16</v>
      </c>
      <c r="M4" s="215" t="s">
        <v>17</v>
      </c>
      <c r="N4" s="215" t="s">
        <v>18</v>
      </c>
      <c r="O4" s="215" t="s">
        <v>19</v>
      </c>
      <c r="P4" s="215" t="s">
        <v>20</v>
      </c>
      <c r="Q4" s="215" t="s">
        <v>21</v>
      </c>
      <c r="R4" s="214"/>
      <c r="S4" s="214"/>
      <c r="T4" s="214"/>
      <c r="U4" s="214"/>
      <c r="V4" s="214"/>
      <c r="W4" s="214"/>
      <c r="X4" s="214"/>
      <c r="Y4" s="214"/>
      <c r="Z4" s="214"/>
    </row>
    <row r="5" spans="1:26" ht="37.5" customHeight="1" x14ac:dyDescent="0.25">
      <c r="A5" s="220" t="s">
        <v>507</v>
      </c>
      <c r="B5" s="221" t="s">
        <v>508</v>
      </c>
      <c r="C5" s="220">
        <v>1</v>
      </c>
      <c r="D5" s="220">
        <v>1</v>
      </c>
      <c r="E5" s="222">
        <f t="shared" ref="E5:E8" si="0">11*30</f>
        <v>330</v>
      </c>
      <c r="F5" s="223">
        <v>0</v>
      </c>
      <c r="G5" s="223" t="s">
        <v>509</v>
      </c>
      <c r="H5" s="223">
        <v>1</v>
      </c>
      <c r="I5" s="224">
        <v>79618000</v>
      </c>
      <c r="J5" s="224">
        <v>79618000</v>
      </c>
      <c r="K5" s="225">
        <v>0</v>
      </c>
      <c r="L5" s="225">
        <v>0</v>
      </c>
      <c r="M5" s="214" t="s">
        <v>22</v>
      </c>
      <c r="N5" s="226" t="s">
        <v>510</v>
      </c>
      <c r="O5" s="225" t="s">
        <v>511</v>
      </c>
      <c r="P5" s="226">
        <v>7560009</v>
      </c>
      <c r="Q5" s="227" t="s">
        <v>512</v>
      </c>
      <c r="R5" s="223"/>
      <c r="S5" s="223"/>
      <c r="T5" s="223"/>
      <c r="U5" s="223"/>
      <c r="V5" s="223"/>
      <c r="W5" s="223"/>
      <c r="X5" s="223"/>
      <c r="Y5" s="223"/>
      <c r="Z5" s="223"/>
    </row>
    <row r="6" spans="1:26" ht="37.5" customHeight="1" x14ac:dyDescent="0.25">
      <c r="A6" s="220" t="s">
        <v>513</v>
      </c>
      <c r="B6" s="221" t="s">
        <v>514</v>
      </c>
      <c r="C6" s="220">
        <v>1</v>
      </c>
      <c r="D6" s="220">
        <v>1</v>
      </c>
      <c r="E6" s="222">
        <f t="shared" si="0"/>
        <v>330</v>
      </c>
      <c r="F6" s="223">
        <v>0</v>
      </c>
      <c r="G6" s="223" t="s">
        <v>509</v>
      </c>
      <c r="H6" s="223">
        <v>1</v>
      </c>
      <c r="I6" s="224">
        <v>65271514</v>
      </c>
      <c r="J6" s="224">
        <v>65271514</v>
      </c>
      <c r="K6" s="225">
        <v>0</v>
      </c>
      <c r="L6" s="225">
        <v>0</v>
      </c>
      <c r="M6" s="214" t="s">
        <v>22</v>
      </c>
      <c r="N6" s="226" t="s">
        <v>510</v>
      </c>
      <c r="O6" s="225" t="s">
        <v>511</v>
      </c>
      <c r="P6" s="226">
        <v>7560009</v>
      </c>
      <c r="Q6" s="227" t="s">
        <v>512</v>
      </c>
      <c r="R6" s="223"/>
      <c r="S6" s="223"/>
      <c r="T6" s="223"/>
      <c r="U6" s="223"/>
      <c r="V6" s="223"/>
      <c r="W6" s="223"/>
      <c r="X6" s="223"/>
      <c r="Y6" s="223"/>
      <c r="Z6" s="223"/>
    </row>
    <row r="7" spans="1:26" ht="37.5" customHeight="1" x14ac:dyDescent="0.25">
      <c r="A7" s="220" t="s">
        <v>515</v>
      </c>
      <c r="B7" s="221" t="s">
        <v>516</v>
      </c>
      <c r="C7" s="220">
        <v>1</v>
      </c>
      <c r="D7" s="220">
        <v>1</v>
      </c>
      <c r="E7" s="222">
        <f t="shared" si="0"/>
        <v>330</v>
      </c>
      <c r="F7" s="223">
        <v>0</v>
      </c>
      <c r="G7" s="223" t="s">
        <v>509</v>
      </c>
      <c r="H7" s="223">
        <v>1</v>
      </c>
      <c r="I7" s="224">
        <v>51183000</v>
      </c>
      <c r="J7" s="224">
        <v>51183000</v>
      </c>
      <c r="K7" s="225">
        <v>0</v>
      </c>
      <c r="L7" s="225">
        <v>0</v>
      </c>
      <c r="M7" s="214" t="s">
        <v>22</v>
      </c>
      <c r="N7" s="226" t="s">
        <v>510</v>
      </c>
      <c r="O7" s="225" t="s">
        <v>511</v>
      </c>
      <c r="P7" s="226">
        <v>7560009</v>
      </c>
      <c r="Q7" s="227" t="s">
        <v>512</v>
      </c>
      <c r="R7" s="223"/>
      <c r="S7" s="223"/>
      <c r="T7" s="223"/>
      <c r="U7" s="223"/>
      <c r="V7" s="223"/>
      <c r="W7" s="223"/>
      <c r="X7" s="223"/>
      <c r="Y7" s="223"/>
      <c r="Z7" s="223"/>
    </row>
    <row r="8" spans="1:26" ht="37.5" customHeight="1" x14ac:dyDescent="0.25">
      <c r="A8" s="220" t="s">
        <v>517</v>
      </c>
      <c r="B8" s="221" t="s">
        <v>518</v>
      </c>
      <c r="C8" s="220">
        <v>1</v>
      </c>
      <c r="D8" s="220">
        <v>1</v>
      </c>
      <c r="E8" s="222">
        <f t="shared" si="0"/>
        <v>330</v>
      </c>
      <c r="F8" s="223">
        <v>0</v>
      </c>
      <c r="G8" s="223" t="s">
        <v>509</v>
      </c>
      <c r="H8" s="223">
        <v>1</v>
      </c>
      <c r="I8" s="224">
        <v>27297600</v>
      </c>
      <c r="J8" s="224">
        <v>27297600</v>
      </c>
      <c r="K8" s="225">
        <v>0</v>
      </c>
      <c r="L8" s="225">
        <v>0</v>
      </c>
      <c r="M8" s="214" t="s">
        <v>22</v>
      </c>
      <c r="N8" s="226" t="s">
        <v>510</v>
      </c>
      <c r="O8" s="225" t="s">
        <v>511</v>
      </c>
      <c r="P8" s="226">
        <v>7560009</v>
      </c>
      <c r="Q8" s="227" t="s">
        <v>512</v>
      </c>
      <c r="R8" s="223"/>
      <c r="S8" s="223"/>
      <c r="T8" s="223"/>
      <c r="U8" s="223"/>
      <c r="V8" s="223"/>
      <c r="W8" s="223"/>
      <c r="X8" s="223"/>
      <c r="Y8" s="223"/>
      <c r="Z8" s="223"/>
    </row>
    <row r="9" spans="1:26" ht="37.5" customHeight="1" x14ac:dyDescent="0.25">
      <c r="A9" s="220" t="s">
        <v>519</v>
      </c>
      <c r="B9" s="221" t="s">
        <v>520</v>
      </c>
      <c r="C9" s="220">
        <v>1</v>
      </c>
      <c r="D9" s="220">
        <v>1</v>
      </c>
      <c r="E9" s="222">
        <f t="shared" ref="E9:E10" si="1">10*30</f>
        <v>300</v>
      </c>
      <c r="F9" s="223">
        <v>0</v>
      </c>
      <c r="G9" s="223" t="s">
        <v>509</v>
      </c>
      <c r="H9" s="223">
        <v>1</v>
      </c>
      <c r="I9" s="224">
        <v>26728900</v>
      </c>
      <c r="J9" s="224">
        <v>26728900</v>
      </c>
      <c r="K9" s="225">
        <v>0</v>
      </c>
      <c r="L9" s="225">
        <v>0</v>
      </c>
      <c r="M9" s="214" t="s">
        <v>22</v>
      </c>
      <c r="N9" s="226" t="s">
        <v>510</v>
      </c>
      <c r="O9" s="225" t="s">
        <v>511</v>
      </c>
      <c r="P9" s="226">
        <v>7560009</v>
      </c>
      <c r="Q9" s="227" t="s">
        <v>512</v>
      </c>
      <c r="R9" s="223"/>
      <c r="S9" s="223"/>
      <c r="T9" s="223"/>
      <c r="U9" s="223"/>
      <c r="V9" s="223"/>
      <c r="W9" s="223"/>
      <c r="X9" s="223"/>
      <c r="Y9" s="223"/>
      <c r="Z9" s="223"/>
    </row>
    <row r="10" spans="1:26" ht="37.5" customHeight="1" x14ac:dyDescent="0.25">
      <c r="A10" s="220" t="s">
        <v>521</v>
      </c>
      <c r="B10" s="221" t="s">
        <v>522</v>
      </c>
      <c r="C10" s="220">
        <v>1</v>
      </c>
      <c r="D10" s="220">
        <v>1</v>
      </c>
      <c r="E10" s="222">
        <f t="shared" si="1"/>
        <v>300</v>
      </c>
      <c r="F10" s="223">
        <v>0</v>
      </c>
      <c r="G10" s="223" t="s">
        <v>509</v>
      </c>
      <c r="H10" s="223">
        <v>1</v>
      </c>
      <c r="I10" s="224">
        <v>200038337</v>
      </c>
      <c r="J10" s="224">
        <v>200038337</v>
      </c>
      <c r="K10" s="225">
        <v>0</v>
      </c>
      <c r="L10" s="225">
        <v>0</v>
      </c>
      <c r="M10" s="214" t="s">
        <v>22</v>
      </c>
      <c r="N10" s="226" t="s">
        <v>510</v>
      </c>
      <c r="O10" s="225" t="s">
        <v>511</v>
      </c>
      <c r="P10" s="226">
        <v>7560009</v>
      </c>
      <c r="Q10" s="227" t="s">
        <v>512</v>
      </c>
      <c r="R10" s="223"/>
      <c r="S10" s="223"/>
      <c r="T10" s="223"/>
      <c r="U10" s="223"/>
      <c r="V10" s="223"/>
      <c r="W10" s="223"/>
      <c r="X10" s="223"/>
      <c r="Y10" s="223"/>
      <c r="Z10" s="223"/>
    </row>
    <row r="11" spans="1:26" ht="37.5" customHeight="1" x14ac:dyDescent="0.25">
      <c r="A11" s="220" t="s">
        <v>521</v>
      </c>
      <c r="B11" s="221" t="s">
        <v>523</v>
      </c>
      <c r="C11" s="220">
        <v>2</v>
      </c>
      <c r="D11" s="220">
        <v>3</v>
      </c>
      <c r="E11" s="222">
        <v>150</v>
      </c>
      <c r="F11" s="223">
        <v>0</v>
      </c>
      <c r="G11" s="223" t="s">
        <v>509</v>
      </c>
      <c r="H11" s="223">
        <v>1</v>
      </c>
      <c r="I11" s="224">
        <v>352251340</v>
      </c>
      <c r="J11" s="224">
        <v>352251340</v>
      </c>
      <c r="K11" s="225">
        <v>0</v>
      </c>
      <c r="L11" s="225">
        <v>0</v>
      </c>
      <c r="M11" s="214" t="s">
        <v>22</v>
      </c>
      <c r="N11" s="226" t="s">
        <v>510</v>
      </c>
      <c r="O11" s="225" t="s">
        <v>511</v>
      </c>
      <c r="P11" s="226">
        <v>7560009</v>
      </c>
      <c r="Q11" s="227" t="s">
        <v>512</v>
      </c>
      <c r="R11" s="223"/>
      <c r="S11" s="223"/>
      <c r="T11" s="223"/>
      <c r="U11" s="223"/>
      <c r="V11" s="223"/>
      <c r="W11" s="223"/>
      <c r="X11" s="223"/>
      <c r="Y11" s="223"/>
      <c r="Z11" s="223"/>
    </row>
    <row r="12" spans="1:26" ht="37.5" customHeight="1" x14ac:dyDescent="0.25">
      <c r="A12" s="220">
        <v>80111623</v>
      </c>
      <c r="B12" s="221" t="s">
        <v>524</v>
      </c>
      <c r="C12" s="220">
        <v>2</v>
      </c>
      <c r="D12" s="220">
        <v>2</v>
      </c>
      <c r="E12" s="222">
        <f>10*30</f>
        <v>300</v>
      </c>
      <c r="F12" s="223">
        <v>0</v>
      </c>
      <c r="G12" s="223" t="s">
        <v>525</v>
      </c>
      <c r="H12" s="223">
        <v>1</v>
      </c>
      <c r="I12" s="224">
        <v>54991162</v>
      </c>
      <c r="J12" s="224">
        <v>54991162</v>
      </c>
      <c r="K12" s="225">
        <v>0</v>
      </c>
      <c r="L12" s="225">
        <v>0</v>
      </c>
      <c r="M12" s="214" t="s">
        <v>22</v>
      </c>
      <c r="N12" s="226" t="s">
        <v>510</v>
      </c>
      <c r="O12" s="225" t="s">
        <v>511</v>
      </c>
      <c r="P12" s="226">
        <v>7560009</v>
      </c>
      <c r="Q12" s="227" t="s">
        <v>512</v>
      </c>
      <c r="R12" s="223"/>
      <c r="S12" s="223"/>
      <c r="T12" s="223"/>
      <c r="U12" s="223"/>
      <c r="V12" s="223"/>
      <c r="W12" s="223"/>
      <c r="X12" s="223"/>
      <c r="Y12" s="223"/>
      <c r="Z12" s="223"/>
    </row>
    <row r="13" spans="1:26" ht="37.5" customHeight="1" x14ac:dyDescent="0.25">
      <c r="A13" s="220">
        <v>80101509</v>
      </c>
      <c r="B13" s="221" t="s">
        <v>526</v>
      </c>
      <c r="C13" s="220">
        <v>1</v>
      </c>
      <c r="D13" s="220">
        <v>1</v>
      </c>
      <c r="E13" s="222">
        <f t="shared" ref="E13:E18" si="2">11*30+15</f>
        <v>345</v>
      </c>
      <c r="F13" s="223">
        <v>0</v>
      </c>
      <c r="G13" s="223" t="s">
        <v>509</v>
      </c>
      <c r="H13" s="223">
        <v>1</v>
      </c>
      <c r="I13" s="224">
        <v>55206240</v>
      </c>
      <c r="J13" s="224">
        <v>55206240</v>
      </c>
      <c r="K13" s="225">
        <v>0</v>
      </c>
      <c r="L13" s="225">
        <v>0</v>
      </c>
      <c r="M13" s="214" t="s">
        <v>22</v>
      </c>
      <c r="N13" s="226" t="s">
        <v>510</v>
      </c>
      <c r="O13" s="225" t="s">
        <v>527</v>
      </c>
      <c r="P13" s="226">
        <v>7560009</v>
      </c>
      <c r="Q13" s="228" t="s">
        <v>24</v>
      </c>
      <c r="R13" s="223"/>
      <c r="S13" s="223"/>
      <c r="T13" s="223"/>
      <c r="U13" s="223"/>
      <c r="V13" s="223"/>
      <c r="W13" s="223"/>
      <c r="X13" s="223"/>
      <c r="Y13" s="223"/>
      <c r="Z13" s="223"/>
    </row>
    <row r="14" spans="1:26" ht="37.5" customHeight="1" x14ac:dyDescent="0.25">
      <c r="A14" s="220">
        <v>80101509</v>
      </c>
      <c r="B14" s="221" t="s">
        <v>526</v>
      </c>
      <c r="C14" s="220">
        <v>1</v>
      </c>
      <c r="D14" s="220">
        <v>1</v>
      </c>
      <c r="E14" s="222">
        <f t="shared" si="2"/>
        <v>345</v>
      </c>
      <c r="F14" s="223">
        <v>0</v>
      </c>
      <c r="G14" s="223" t="s">
        <v>509</v>
      </c>
      <c r="H14" s="223">
        <v>1</v>
      </c>
      <c r="I14" s="224">
        <v>23659817</v>
      </c>
      <c r="J14" s="224">
        <v>23659817</v>
      </c>
      <c r="K14" s="225">
        <v>0</v>
      </c>
      <c r="L14" s="225">
        <v>0</v>
      </c>
      <c r="M14" s="214" t="s">
        <v>22</v>
      </c>
      <c r="N14" s="226" t="s">
        <v>510</v>
      </c>
      <c r="O14" s="225" t="s">
        <v>527</v>
      </c>
      <c r="P14" s="226">
        <v>7560009</v>
      </c>
      <c r="Q14" s="228" t="s">
        <v>24</v>
      </c>
      <c r="R14" s="223"/>
      <c r="S14" s="223"/>
      <c r="T14" s="223"/>
      <c r="U14" s="223"/>
      <c r="V14" s="223"/>
      <c r="W14" s="223"/>
      <c r="X14" s="223"/>
      <c r="Y14" s="223"/>
      <c r="Z14" s="223"/>
    </row>
    <row r="15" spans="1:26" ht="37.5" customHeight="1" x14ac:dyDescent="0.25">
      <c r="A15" s="220">
        <v>80101509</v>
      </c>
      <c r="B15" s="221" t="s">
        <v>528</v>
      </c>
      <c r="C15" s="220">
        <v>1</v>
      </c>
      <c r="D15" s="220">
        <v>1</v>
      </c>
      <c r="E15" s="222">
        <f t="shared" si="2"/>
        <v>345</v>
      </c>
      <c r="F15" s="223">
        <v>0</v>
      </c>
      <c r="G15" s="223" t="s">
        <v>509</v>
      </c>
      <c r="H15" s="223">
        <v>1</v>
      </c>
      <c r="I15" s="224">
        <v>55206240</v>
      </c>
      <c r="J15" s="224">
        <v>55206240</v>
      </c>
      <c r="K15" s="225">
        <v>0</v>
      </c>
      <c r="L15" s="225">
        <v>0</v>
      </c>
      <c r="M15" s="214" t="s">
        <v>22</v>
      </c>
      <c r="N15" s="226" t="s">
        <v>510</v>
      </c>
      <c r="O15" s="225" t="s">
        <v>527</v>
      </c>
      <c r="P15" s="226">
        <v>7560009</v>
      </c>
      <c r="Q15" s="228" t="s">
        <v>24</v>
      </c>
      <c r="R15" s="223"/>
      <c r="S15" s="223"/>
      <c r="T15" s="223"/>
      <c r="U15" s="223"/>
      <c r="V15" s="223"/>
      <c r="W15" s="223"/>
      <c r="X15" s="223"/>
      <c r="Y15" s="223"/>
      <c r="Z15" s="223"/>
    </row>
    <row r="16" spans="1:26" ht="37.5" customHeight="1" x14ac:dyDescent="0.25">
      <c r="A16" s="220">
        <v>80101509</v>
      </c>
      <c r="B16" s="221" t="s">
        <v>528</v>
      </c>
      <c r="C16" s="220">
        <v>1</v>
      </c>
      <c r="D16" s="220">
        <v>1</v>
      </c>
      <c r="E16" s="222">
        <f t="shared" si="2"/>
        <v>345</v>
      </c>
      <c r="F16" s="223">
        <v>0</v>
      </c>
      <c r="G16" s="223" t="s">
        <v>509</v>
      </c>
      <c r="H16" s="223">
        <v>1</v>
      </c>
      <c r="I16" s="224">
        <v>23659817</v>
      </c>
      <c r="J16" s="224">
        <v>23659817</v>
      </c>
      <c r="K16" s="225">
        <v>0</v>
      </c>
      <c r="L16" s="225">
        <v>0</v>
      </c>
      <c r="M16" s="214" t="s">
        <v>22</v>
      </c>
      <c r="N16" s="226" t="s">
        <v>510</v>
      </c>
      <c r="O16" s="225" t="s">
        <v>527</v>
      </c>
      <c r="P16" s="226">
        <v>7560009</v>
      </c>
      <c r="Q16" s="228" t="s">
        <v>24</v>
      </c>
      <c r="R16" s="223"/>
      <c r="S16" s="223"/>
      <c r="T16" s="223"/>
      <c r="U16" s="223"/>
      <c r="V16" s="223"/>
      <c r="W16" s="223"/>
      <c r="X16" s="223"/>
      <c r="Y16" s="223"/>
      <c r="Z16" s="223"/>
    </row>
    <row r="17" spans="1:26" ht="37.5" customHeight="1" x14ac:dyDescent="0.25">
      <c r="A17" s="220">
        <v>80101509</v>
      </c>
      <c r="B17" s="221" t="s">
        <v>529</v>
      </c>
      <c r="C17" s="220">
        <v>1</v>
      </c>
      <c r="D17" s="220">
        <v>1</v>
      </c>
      <c r="E17" s="222">
        <f t="shared" si="2"/>
        <v>345</v>
      </c>
      <c r="F17" s="223">
        <v>0</v>
      </c>
      <c r="G17" s="223" t="s">
        <v>509</v>
      </c>
      <c r="H17" s="223">
        <v>1</v>
      </c>
      <c r="I17" s="224">
        <v>34293644</v>
      </c>
      <c r="J17" s="224">
        <v>34293644</v>
      </c>
      <c r="K17" s="225">
        <v>0</v>
      </c>
      <c r="L17" s="225">
        <v>0</v>
      </c>
      <c r="M17" s="214" t="s">
        <v>22</v>
      </c>
      <c r="N17" s="226" t="s">
        <v>510</v>
      </c>
      <c r="O17" s="225" t="s">
        <v>527</v>
      </c>
      <c r="P17" s="226">
        <v>7560009</v>
      </c>
      <c r="Q17" s="228" t="s">
        <v>24</v>
      </c>
      <c r="R17" s="223"/>
      <c r="S17" s="223"/>
      <c r="T17" s="223"/>
      <c r="U17" s="223"/>
      <c r="V17" s="223"/>
      <c r="W17" s="223"/>
      <c r="X17" s="223"/>
      <c r="Y17" s="223"/>
      <c r="Z17" s="223"/>
    </row>
    <row r="18" spans="1:26" ht="37.5" customHeight="1" x14ac:dyDescent="0.25">
      <c r="A18" s="220">
        <v>80101509</v>
      </c>
      <c r="B18" s="221" t="s">
        <v>529</v>
      </c>
      <c r="C18" s="220">
        <v>1</v>
      </c>
      <c r="D18" s="220">
        <v>1</v>
      </c>
      <c r="E18" s="222">
        <f t="shared" si="2"/>
        <v>345</v>
      </c>
      <c r="F18" s="223">
        <v>0</v>
      </c>
      <c r="G18" s="223" t="s">
        <v>509</v>
      </c>
      <c r="H18" s="223">
        <v>1</v>
      </c>
      <c r="I18" s="224">
        <v>14697276</v>
      </c>
      <c r="J18" s="224">
        <v>14697276</v>
      </c>
      <c r="K18" s="225">
        <v>0</v>
      </c>
      <c r="L18" s="225">
        <v>0</v>
      </c>
      <c r="M18" s="214" t="s">
        <v>22</v>
      </c>
      <c r="N18" s="226" t="s">
        <v>510</v>
      </c>
      <c r="O18" s="225" t="s">
        <v>527</v>
      </c>
      <c r="P18" s="226">
        <v>7560009</v>
      </c>
      <c r="Q18" s="228" t="s">
        <v>24</v>
      </c>
      <c r="R18" s="223"/>
      <c r="S18" s="223"/>
      <c r="T18" s="223"/>
      <c r="U18" s="223"/>
      <c r="V18" s="223"/>
      <c r="W18" s="223"/>
      <c r="X18" s="223"/>
      <c r="Y18" s="223"/>
      <c r="Z18" s="223"/>
    </row>
    <row r="19" spans="1:26" ht="37.5" customHeight="1" x14ac:dyDescent="0.25">
      <c r="A19" s="220" t="s">
        <v>530</v>
      </c>
      <c r="B19" s="229" t="s">
        <v>531</v>
      </c>
      <c r="C19" s="220">
        <v>1</v>
      </c>
      <c r="D19" s="220">
        <v>1</v>
      </c>
      <c r="E19" s="222">
        <f t="shared" ref="E19:E22" si="3">11*30</f>
        <v>330</v>
      </c>
      <c r="F19" s="223">
        <v>0</v>
      </c>
      <c r="G19" s="223" t="s">
        <v>509</v>
      </c>
      <c r="H19" s="223">
        <v>1</v>
      </c>
      <c r="I19" s="224">
        <v>45320000</v>
      </c>
      <c r="J19" s="224">
        <v>45320000</v>
      </c>
      <c r="K19" s="225">
        <v>0</v>
      </c>
      <c r="L19" s="225">
        <v>0</v>
      </c>
      <c r="M19" s="214" t="s">
        <v>22</v>
      </c>
      <c r="N19" s="226" t="s">
        <v>510</v>
      </c>
      <c r="O19" s="225" t="s">
        <v>527</v>
      </c>
      <c r="P19" s="226">
        <v>7560009</v>
      </c>
      <c r="Q19" s="228" t="s">
        <v>24</v>
      </c>
      <c r="R19" s="223"/>
      <c r="S19" s="223"/>
      <c r="T19" s="223"/>
      <c r="U19" s="223"/>
      <c r="V19" s="223"/>
      <c r="W19" s="223"/>
      <c r="X19" s="223"/>
      <c r="Y19" s="223"/>
      <c r="Z19" s="223"/>
    </row>
    <row r="20" spans="1:26" ht="37.5" customHeight="1" x14ac:dyDescent="0.25">
      <c r="A20" s="220" t="s">
        <v>532</v>
      </c>
      <c r="B20" s="229" t="s">
        <v>533</v>
      </c>
      <c r="C20" s="220">
        <v>1</v>
      </c>
      <c r="D20" s="220">
        <v>1</v>
      </c>
      <c r="E20" s="222">
        <f t="shared" si="3"/>
        <v>330</v>
      </c>
      <c r="F20" s="223">
        <v>0</v>
      </c>
      <c r="G20" s="223" t="s">
        <v>509</v>
      </c>
      <c r="H20" s="223">
        <v>1</v>
      </c>
      <c r="I20" s="224">
        <v>45320000</v>
      </c>
      <c r="J20" s="224">
        <v>45320000</v>
      </c>
      <c r="K20" s="225">
        <v>0</v>
      </c>
      <c r="L20" s="225">
        <v>0</v>
      </c>
      <c r="M20" s="214" t="s">
        <v>22</v>
      </c>
      <c r="N20" s="226" t="s">
        <v>510</v>
      </c>
      <c r="O20" s="225" t="s">
        <v>527</v>
      </c>
      <c r="P20" s="226">
        <v>7560009</v>
      </c>
      <c r="Q20" s="228" t="s">
        <v>24</v>
      </c>
      <c r="R20" s="223"/>
      <c r="S20" s="223"/>
      <c r="T20" s="223"/>
      <c r="U20" s="223"/>
      <c r="V20" s="223"/>
      <c r="W20" s="223"/>
      <c r="X20" s="223"/>
      <c r="Y20" s="223"/>
      <c r="Z20" s="223"/>
    </row>
    <row r="21" spans="1:26" ht="37.5" customHeight="1" x14ac:dyDescent="0.25">
      <c r="A21" s="220" t="s">
        <v>532</v>
      </c>
      <c r="B21" s="229" t="s">
        <v>534</v>
      </c>
      <c r="C21" s="220">
        <v>1</v>
      </c>
      <c r="D21" s="220">
        <v>1</v>
      </c>
      <c r="E21" s="222">
        <f t="shared" si="3"/>
        <v>330</v>
      </c>
      <c r="F21" s="223">
        <v>0</v>
      </c>
      <c r="G21" s="223" t="s">
        <v>509</v>
      </c>
      <c r="H21" s="223">
        <v>1</v>
      </c>
      <c r="I21" s="224">
        <v>57404578</v>
      </c>
      <c r="J21" s="224">
        <v>57404578</v>
      </c>
      <c r="K21" s="225">
        <v>0</v>
      </c>
      <c r="L21" s="225">
        <v>0</v>
      </c>
      <c r="M21" s="214" t="s">
        <v>22</v>
      </c>
      <c r="N21" s="226" t="s">
        <v>510</v>
      </c>
      <c r="O21" s="225" t="s">
        <v>527</v>
      </c>
      <c r="P21" s="226">
        <v>7560009</v>
      </c>
      <c r="Q21" s="228" t="s">
        <v>24</v>
      </c>
      <c r="R21" s="223"/>
      <c r="S21" s="223"/>
      <c r="T21" s="223"/>
      <c r="U21" s="223"/>
      <c r="V21" s="223"/>
      <c r="W21" s="223"/>
      <c r="X21" s="223"/>
      <c r="Y21" s="223"/>
      <c r="Z21" s="223"/>
    </row>
    <row r="22" spans="1:26" ht="37.5" customHeight="1" x14ac:dyDescent="0.25">
      <c r="A22" s="220" t="s">
        <v>532</v>
      </c>
      <c r="B22" s="229" t="s">
        <v>534</v>
      </c>
      <c r="C22" s="220">
        <v>1</v>
      </c>
      <c r="D22" s="220">
        <v>1</v>
      </c>
      <c r="E22" s="222">
        <f t="shared" si="3"/>
        <v>330</v>
      </c>
      <c r="F22" s="223">
        <v>0</v>
      </c>
      <c r="G22" s="223" t="s">
        <v>509</v>
      </c>
      <c r="H22" s="223">
        <v>1</v>
      </c>
      <c r="I22" s="224">
        <v>24601962</v>
      </c>
      <c r="J22" s="224">
        <v>24601962</v>
      </c>
      <c r="K22" s="225">
        <v>0</v>
      </c>
      <c r="L22" s="225">
        <v>0</v>
      </c>
      <c r="M22" s="214" t="s">
        <v>22</v>
      </c>
      <c r="N22" s="226" t="s">
        <v>510</v>
      </c>
      <c r="O22" s="225" t="s">
        <v>527</v>
      </c>
      <c r="P22" s="226">
        <v>7560009</v>
      </c>
      <c r="Q22" s="228" t="s">
        <v>24</v>
      </c>
      <c r="R22" s="223"/>
      <c r="S22" s="223"/>
      <c r="T22" s="223"/>
      <c r="U22" s="223"/>
      <c r="V22" s="223"/>
      <c r="W22" s="223"/>
      <c r="X22" s="223"/>
      <c r="Y22" s="223"/>
      <c r="Z22" s="223"/>
    </row>
    <row r="23" spans="1:26" ht="37.5" customHeight="1" x14ac:dyDescent="0.25">
      <c r="A23" s="220" t="s">
        <v>535</v>
      </c>
      <c r="B23" s="229" t="s">
        <v>536</v>
      </c>
      <c r="C23" s="220">
        <v>1</v>
      </c>
      <c r="D23" s="220">
        <v>1</v>
      </c>
      <c r="E23" s="222">
        <f t="shared" ref="E23:E24" si="4">11*30+15</f>
        <v>345</v>
      </c>
      <c r="F23" s="223">
        <v>0</v>
      </c>
      <c r="G23" s="223" t="s">
        <v>509</v>
      </c>
      <c r="H23" s="223">
        <v>1</v>
      </c>
      <c r="I23" s="224">
        <v>47380000</v>
      </c>
      <c r="J23" s="224">
        <v>47380000</v>
      </c>
      <c r="K23" s="225">
        <v>0</v>
      </c>
      <c r="L23" s="225">
        <v>0</v>
      </c>
      <c r="M23" s="214" t="s">
        <v>22</v>
      </c>
      <c r="N23" s="226" t="s">
        <v>510</v>
      </c>
      <c r="O23" s="225" t="s">
        <v>527</v>
      </c>
      <c r="P23" s="226">
        <v>7560009</v>
      </c>
      <c r="Q23" s="228" t="s">
        <v>24</v>
      </c>
      <c r="R23" s="223"/>
      <c r="S23" s="223"/>
      <c r="T23" s="223"/>
      <c r="U23" s="223"/>
      <c r="V23" s="223"/>
      <c r="W23" s="223"/>
      <c r="X23" s="223"/>
      <c r="Y23" s="223"/>
      <c r="Z23" s="223"/>
    </row>
    <row r="24" spans="1:26" ht="37.5" customHeight="1" x14ac:dyDescent="0.25">
      <c r="A24" s="220" t="s">
        <v>535</v>
      </c>
      <c r="B24" s="229" t="s">
        <v>536</v>
      </c>
      <c r="C24" s="220">
        <v>1</v>
      </c>
      <c r="D24" s="220">
        <v>1</v>
      </c>
      <c r="E24" s="222">
        <f t="shared" si="4"/>
        <v>345</v>
      </c>
      <c r="F24" s="223">
        <v>0</v>
      </c>
      <c r="G24" s="223" t="s">
        <v>509</v>
      </c>
      <c r="H24" s="223">
        <v>1</v>
      </c>
      <c r="I24" s="224">
        <v>47380000</v>
      </c>
      <c r="J24" s="224">
        <v>47380000</v>
      </c>
      <c r="K24" s="225">
        <v>0</v>
      </c>
      <c r="L24" s="225">
        <v>0</v>
      </c>
      <c r="M24" s="214" t="s">
        <v>22</v>
      </c>
      <c r="N24" s="226" t="s">
        <v>510</v>
      </c>
      <c r="O24" s="225" t="s">
        <v>527</v>
      </c>
      <c r="P24" s="226">
        <v>7560009</v>
      </c>
      <c r="Q24" s="228" t="s">
        <v>24</v>
      </c>
      <c r="R24" s="223"/>
      <c r="S24" s="223"/>
      <c r="T24" s="223"/>
      <c r="U24" s="223"/>
      <c r="V24" s="223"/>
      <c r="W24" s="223"/>
      <c r="X24" s="223"/>
      <c r="Y24" s="223"/>
      <c r="Z24" s="223"/>
    </row>
    <row r="25" spans="1:26" ht="37.5" customHeight="1" x14ac:dyDescent="0.25">
      <c r="A25" s="230">
        <v>80101509</v>
      </c>
      <c r="B25" s="229" t="s">
        <v>537</v>
      </c>
      <c r="C25" s="220">
        <v>1</v>
      </c>
      <c r="D25" s="220">
        <v>1</v>
      </c>
      <c r="E25" s="222">
        <f t="shared" ref="E25:E26" si="5">10*30+15</f>
        <v>315</v>
      </c>
      <c r="F25" s="223">
        <v>0</v>
      </c>
      <c r="G25" s="223" t="s">
        <v>509</v>
      </c>
      <c r="H25" s="223">
        <v>1</v>
      </c>
      <c r="I25" s="224">
        <v>60564000</v>
      </c>
      <c r="J25" s="224">
        <v>60564000</v>
      </c>
      <c r="K25" s="225">
        <v>0</v>
      </c>
      <c r="L25" s="225">
        <v>0</v>
      </c>
      <c r="M25" s="214" t="s">
        <v>22</v>
      </c>
      <c r="N25" s="226" t="s">
        <v>510</v>
      </c>
      <c r="O25" s="225" t="s">
        <v>527</v>
      </c>
      <c r="P25" s="226">
        <v>7560009</v>
      </c>
      <c r="Q25" s="228" t="s">
        <v>24</v>
      </c>
      <c r="R25" s="223"/>
      <c r="S25" s="223"/>
      <c r="T25" s="223"/>
      <c r="U25" s="223"/>
      <c r="V25" s="223"/>
      <c r="W25" s="223"/>
      <c r="X25" s="223"/>
      <c r="Y25" s="223"/>
      <c r="Z25" s="223"/>
    </row>
    <row r="26" spans="1:26" ht="37.5" customHeight="1" x14ac:dyDescent="0.25">
      <c r="A26" s="230">
        <v>80101509</v>
      </c>
      <c r="B26" s="229" t="s">
        <v>538</v>
      </c>
      <c r="C26" s="220">
        <v>1</v>
      </c>
      <c r="D26" s="220">
        <v>1</v>
      </c>
      <c r="E26" s="222">
        <f t="shared" si="5"/>
        <v>315</v>
      </c>
      <c r="F26" s="223">
        <v>0</v>
      </c>
      <c r="G26" s="223" t="s">
        <v>509</v>
      </c>
      <c r="H26" s="223">
        <v>1</v>
      </c>
      <c r="I26" s="224">
        <v>25956000</v>
      </c>
      <c r="J26" s="224">
        <v>25956000</v>
      </c>
      <c r="K26" s="225">
        <v>0</v>
      </c>
      <c r="L26" s="225">
        <v>0</v>
      </c>
      <c r="M26" s="214" t="s">
        <v>22</v>
      </c>
      <c r="N26" s="226" t="s">
        <v>510</v>
      </c>
      <c r="O26" s="225" t="s">
        <v>527</v>
      </c>
      <c r="P26" s="226">
        <v>7560009</v>
      </c>
      <c r="Q26" s="228" t="s">
        <v>24</v>
      </c>
      <c r="R26" s="223"/>
      <c r="S26" s="223"/>
      <c r="T26" s="223"/>
      <c r="U26" s="223"/>
      <c r="V26" s="223"/>
      <c r="W26" s="223"/>
      <c r="X26" s="223"/>
      <c r="Y26" s="223"/>
      <c r="Z26" s="223"/>
    </row>
    <row r="27" spans="1:26" ht="37.5" customHeight="1" x14ac:dyDescent="0.25">
      <c r="A27" s="220">
        <v>93121607</v>
      </c>
      <c r="B27" s="229" t="s">
        <v>539</v>
      </c>
      <c r="C27" s="220">
        <v>1</v>
      </c>
      <c r="D27" s="220">
        <v>1</v>
      </c>
      <c r="E27" s="222">
        <f t="shared" ref="E27:E28" si="6">10*30</f>
        <v>300</v>
      </c>
      <c r="F27" s="223">
        <v>0</v>
      </c>
      <c r="G27" s="223" t="s">
        <v>509</v>
      </c>
      <c r="H27" s="223">
        <v>1</v>
      </c>
      <c r="I27" s="224">
        <v>39200000</v>
      </c>
      <c r="J27" s="224">
        <v>39200000</v>
      </c>
      <c r="K27" s="225">
        <v>0</v>
      </c>
      <c r="L27" s="225">
        <v>0</v>
      </c>
      <c r="M27" s="214" t="s">
        <v>22</v>
      </c>
      <c r="N27" s="226" t="s">
        <v>510</v>
      </c>
      <c r="O27" s="225" t="s">
        <v>527</v>
      </c>
      <c r="P27" s="226">
        <v>7560009</v>
      </c>
      <c r="Q27" s="228" t="s">
        <v>24</v>
      </c>
      <c r="R27" s="223"/>
      <c r="S27" s="223"/>
      <c r="T27" s="223"/>
      <c r="U27" s="223"/>
      <c r="V27" s="223"/>
      <c r="W27" s="223"/>
      <c r="X27" s="223"/>
      <c r="Y27" s="223"/>
      <c r="Z27" s="223"/>
    </row>
    <row r="28" spans="1:26" ht="37.5" customHeight="1" x14ac:dyDescent="0.25">
      <c r="A28" s="220">
        <v>93121607</v>
      </c>
      <c r="B28" s="229" t="s">
        <v>539</v>
      </c>
      <c r="C28" s="220">
        <v>1</v>
      </c>
      <c r="D28" s="220">
        <v>1</v>
      </c>
      <c r="E28" s="222">
        <f t="shared" si="6"/>
        <v>300</v>
      </c>
      <c r="F28" s="223">
        <v>0</v>
      </c>
      <c r="G28" s="223" t="s">
        <v>509</v>
      </c>
      <c r="H28" s="223">
        <v>1</v>
      </c>
      <c r="I28" s="224">
        <v>16800000</v>
      </c>
      <c r="J28" s="224">
        <v>16800000</v>
      </c>
      <c r="K28" s="225">
        <v>0</v>
      </c>
      <c r="L28" s="225">
        <v>0</v>
      </c>
      <c r="M28" s="214" t="s">
        <v>22</v>
      </c>
      <c r="N28" s="226" t="s">
        <v>510</v>
      </c>
      <c r="O28" s="225" t="s">
        <v>527</v>
      </c>
      <c r="P28" s="226">
        <v>7560009</v>
      </c>
      <c r="Q28" s="228" t="s">
        <v>24</v>
      </c>
      <c r="R28" s="223"/>
      <c r="S28" s="223"/>
      <c r="T28" s="223"/>
      <c r="U28" s="223"/>
      <c r="V28" s="223"/>
      <c r="W28" s="223"/>
      <c r="X28" s="223"/>
      <c r="Y28" s="223"/>
      <c r="Z28" s="223"/>
    </row>
    <row r="29" spans="1:26" ht="37.5" customHeight="1" x14ac:dyDescent="0.25">
      <c r="A29" s="220">
        <v>93121607</v>
      </c>
      <c r="B29" s="229" t="s">
        <v>540</v>
      </c>
      <c r="C29" s="220">
        <v>1</v>
      </c>
      <c r="D29" s="220">
        <v>1</v>
      </c>
      <c r="E29" s="222">
        <f t="shared" ref="E29:E30" si="7">11*30</f>
        <v>330</v>
      </c>
      <c r="F29" s="223">
        <v>0</v>
      </c>
      <c r="G29" s="223" t="s">
        <v>509</v>
      </c>
      <c r="H29" s="223">
        <v>1</v>
      </c>
      <c r="I29" s="224">
        <v>26950000</v>
      </c>
      <c r="J29" s="224">
        <v>26950000</v>
      </c>
      <c r="K29" s="225">
        <v>0</v>
      </c>
      <c r="L29" s="225">
        <v>0</v>
      </c>
      <c r="M29" s="214" t="s">
        <v>22</v>
      </c>
      <c r="N29" s="226" t="s">
        <v>510</v>
      </c>
      <c r="O29" s="225" t="s">
        <v>527</v>
      </c>
      <c r="P29" s="226">
        <v>7560009</v>
      </c>
      <c r="Q29" s="228" t="s">
        <v>24</v>
      </c>
      <c r="R29" s="223"/>
      <c r="S29" s="223"/>
      <c r="T29" s="223"/>
      <c r="U29" s="223"/>
      <c r="V29" s="223"/>
      <c r="W29" s="223"/>
      <c r="X29" s="223"/>
      <c r="Y29" s="223"/>
      <c r="Z29" s="223"/>
    </row>
    <row r="30" spans="1:26" ht="37.5" customHeight="1" x14ac:dyDescent="0.25">
      <c r="A30" s="220">
        <v>93121607</v>
      </c>
      <c r="B30" s="229" t="s">
        <v>540</v>
      </c>
      <c r="C30" s="220">
        <v>1</v>
      </c>
      <c r="D30" s="220">
        <v>1</v>
      </c>
      <c r="E30" s="222">
        <f t="shared" si="7"/>
        <v>330</v>
      </c>
      <c r="F30" s="223">
        <v>0</v>
      </c>
      <c r="G30" s="223" t="s">
        <v>509</v>
      </c>
      <c r="H30" s="223">
        <v>1</v>
      </c>
      <c r="I30" s="224">
        <v>11550000</v>
      </c>
      <c r="J30" s="224">
        <v>11550000</v>
      </c>
      <c r="K30" s="225">
        <v>0</v>
      </c>
      <c r="L30" s="225">
        <v>0</v>
      </c>
      <c r="M30" s="214" t="s">
        <v>22</v>
      </c>
      <c r="N30" s="226" t="s">
        <v>510</v>
      </c>
      <c r="O30" s="225" t="s">
        <v>527</v>
      </c>
      <c r="P30" s="226">
        <v>7560009</v>
      </c>
      <c r="Q30" s="228" t="s">
        <v>24</v>
      </c>
      <c r="R30" s="223"/>
      <c r="S30" s="223"/>
      <c r="T30" s="223"/>
      <c r="U30" s="223"/>
      <c r="V30" s="223"/>
      <c r="W30" s="223"/>
      <c r="X30" s="223"/>
      <c r="Y30" s="223"/>
      <c r="Z30" s="223"/>
    </row>
    <row r="31" spans="1:26" ht="37.5" customHeight="1" x14ac:dyDescent="0.25">
      <c r="A31" s="220" t="s">
        <v>535</v>
      </c>
      <c r="B31" s="229" t="s">
        <v>541</v>
      </c>
      <c r="C31" s="220">
        <v>1</v>
      </c>
      <c r="D31" s="220">
        <v>1</v>
      </c>
      <c r="E31" s="222">
        <f t="shared" ref="E31:E32" si="8">7*30</f>
        <v>210</v>
      </c>
      <c r="F31" s="223">
        <v>0</v>
      </c>
      <c r="G31" s="223" t="s">
        <v>509</v>
      </c>
      <c r="H31" s="223">
        <v>1</v>
      </c>
      <c r="I31" s="224">
        <v>39375008</v>
      </c>
      <c r="J31" s="224">
        <v>39375008</v>
      </c>
      <c r="K31" s="225">
        <v>0</v>
      </c>
      <c r="L31" s="225">
        <v>0</v>
      </c>
      <c r="M31" s="214" t="s">
        <v>22</v>
      </c>
      <c r="N31" s="226" t="s">
        <v>510</v>
      </c>
      <c r="O31" s="225" t="s">
        <v>527</v>
      </c>
      <c r="P31" s="226">
        <v>7560009</v>
      </c>
      <c r="Q31" s="228" t="s">
        <v>24</v>
      </c>
      <c r="R31" s="223"/>
      <c r="S31" s="223"/>
      <c r="T31" s="223"/>
      <c r="U31" s="223"/>
      <c r="V31" s="223"/>
      <c r="W31" s="223"/>
      <c r="X31" s="223"/>
      <c r="Y31" s="223"/>
      <c r="Z31" s="223"/>
    </row>
    <row r="32" spans="1:26" ht="37.5" customHeight="1" x14ac:dyDescent="0.25">
      <c r="A32" s="220" t="s">
        <v>535</v>
      </c>
      <c r="B32" s="229" t="s">
        <v>541</v>
      </c>
      <c r="C32" s="220">
        <v>1</v>
      </c>
      <c r="D32" s="220">
        <v>1</v>
      </c>
      <c r="E32" s="222">
        <f t="shared" si="8"/>
        <v>210</v>
      </c>
      <c r="F32" s="223">
        <v>0</v>
      </c>
      <c r="G32" s="223" t="s">
        <v>509</v>
      </c>
      <c r="H32" s="223">
        <v>1</v>
      </c>
      <c r="I32" s="224">
        <v>16875004</v>
      </c>
      <c r="J32" s="224">
        <v>16875004</v>
      </c>
      <c r="K32" s="225">
        <v>0</v>
      </c>
      <c r="L32" s="225">
        <v>0</v>
      </c>
      <c r="M32" s="214" t="s">
        <v>22</v>
      </c>
      <c r="N32" s="226" t="s">
        <v>510</v>
      </c>
      <c r="O32" s="225" t="s">
        <v>527</v>
      </c>
      <c r="P32" s="226">
        <v>7560009</v>
      </c>
      <c r="Q32" s="228" t="s">
        <v>24</v>
      </c>
      <c r="R32" s="223"/>
      <c r="S32" s="223"/>
      <c r="T32" s="223"/>
      <c r="U32" s="223"/>
      <c r="V32" s="223"/>
      <c r="W32" s="223"/>
      <c r="X32" s="223"/>
      <c r="Y32" s="223"/>
      <c r="Z32" s="223"/>
    </row>
    <row r="33" spans="1:26" ht="37.5" customHeight="1" x14ac:dyDescent="0.25">
      <c r="A33" s="220" t="s">
        <v>542</v>
      </c>
      <c r="B33" s="231" t="s">
        <v>543</v>
      </c>
      <c r="C33" s="220">
        <v>1</v>
      </c>
      <c r="D33" s="220">
        <v>1</v>
      </c>
      <c r="E33" s="222">
        <f t="shared" ref="E33:E34" si="9">11*30+15</f>
        <v>345</v>
      </c>
      <c r="F33" s="223">
        <v>0</v>
      </c>
      <c r="G33" s="223" t="s">
        <v>509</v>
      </c>
      <c r="H33" s="223">
        <v>1</v>
      </c>
      <c r="I33" s="224">
        <v>60013877</v>
      </c>
      <c r="J33" s="224">
        <v>60013877</v>
      </c>
      <c r="K33" s="225">
        <v>0</v>
      </c>
      <c r="L33" s="225">
        <v>0</v>
      </c>
      <c r="M33" s="214" t="s">
        <v>22</v>
      </c>
      <c r="N33" s="226" t="s">
        <v>510</v>
      </c>
      <c r="O33" s="225" t="s">
        <v>527</v>
      </c>
      <c r="P33" s="226">
        <v>7560009</v>
      </c>
      <c r="Q33" s="228" t="s">
        <v>24</v>
      </c>
      <c r="R33" s="223"/>
      <c r="S33" s="223"/>
      <c r="T33" s="223"/>
      <c r="U33" s="223"/>
      <c r="V33" s="223"/>
      <c r="W33" s="223"/>
      <c r="X33" s="223"/>
      <c r="Y33" s="223"/>
      <c r="Z33" s="223"/>
    </row>
    <row r="34" spans="1:26" ht="37.5" customHeight="1" x14ac:dyDescent="0.25">
      <c r="A34" s="220" t="s">
        <v>542</v>
      </c>
      <c r="B34" s="231" t="s">
        <v>543</v>
      </c>
      <c r="C34" s="220">
        <v>1</v>
      </c>
      <c r="D34" s="220">
        <v>1</v>
      </c>
      <c r="E34" s="222">
        <f t="shared" si="9"/>
        <v>345</v>
      </c>
      <c r="F34" s="223">
        <v>0</v>
      </c>
      <c r="G34" s="223" t="s">
        <v>509</v>
      </c>
      <c r="H34" s="223">
        <v>1</v>
      </c>
      <c r="I34" s="224">
        <v>25720233</v>
      </c>
      <c r="J34" s="224">
        <v>25720233</v>
      </c>
      <c r="K34" s="225">
        <v>0</v>
      </c>
      <c r="L34" s="225">
        <v>0</v>
      </c>
      <c r="M34" s="214" t="s">
        <v>22</v>
      </c>
      <c r="N34" s="226" t="s">
        <v>510</v>
      </c>
      <c r="O34" s="225" t="s">
        <v>527</v>
      </c>
      <c r="P34" s="226">
        <v>7560009</v>
      </c>
      <c r="Q34" s="228" t="s">
        <v>24</v>
      </c>
      <c r="R34" s="223"/>
      <c r="S34" s="223"/>
      <c r="T34" s="223"/>
      <c r="U34" s="223"/>
      <c r="V34" s="223"/>
      <c r="W34" s="223"/>
      <c r="X34" s="223"/>
      <c r="Y34" s="223"/>
      <c r="Z34" s="223"/>
    </row>
    <row r="35" spans="1:26" ht="37.5" customHeight="1" x14ac:dyDescent="0.25">
      <c r="A35" s="220" t="s">
        <v>544</v>
      </c>
      <c r="B35" s="229" t="s">
        <v>545</v>
      </c>
      <c r="C35" s="220">
        <v>1</v>
      </c>
      <c r="D35" s="220">
        <v>1</v>
      </c>
      <c r="E35" s="222">
        <f t="shared" ref="E35:E42" si="10">11*30</f>
        <v>330</v>
      </c>
      <c r="F35" s="223">
        <v>0</v>
      </c>
      <c r="G35" s="223" t="s">
        <v>509</v>
      </c>
      <c r="H35" s="223">
        <v>1</v>
      </c>
      <c r="I35" s="224">
        <v>24601962</v>
      </c>
      <c r="J35" s="224">
        <v>24601962</v>
      </c>
      <c r="K35" s="225">
        <v>0</v>
      </c>
      <c r="L35" s="225">
        <v>0</v>
      </c>
      <c r="M35" s="214" t="s">
        <v>22</v>
      </c>
      <c r="N35" s="226" t="s">
        <v>510</v>
      </c>
      <c r="O35" s="225" t="s">
        <v>527</v>
      </c>
      <c r="P35" s="226">
        <v>7560009</v>
      </c>
      <c r="Q35" s="228" t="s">
        <v>24</v>
      </c>
      <c r="R35" s="223"/>
      <c r="S35" s="223"/>
      <c r="T35" s="223"/>
      <c r="U35" s="223"/>
      <c r="V35" s="223"/>
      <c r="W35" s="223"/>
      <c r="X35" s="223"/>
      <c r="Y35" s="223"/>
      <c r="Z35" s="223"/>
    </row>
    <row r="36" spans="1:26" ht="37.5" customHeight="1" x14ac:dyDescent="0.25">
      <c r="A36" s="220" t="s">
        <v>544</v>
      </c>
      <c r="B36" s="229" t="s">
        <v>546</v>
      </c>
      <c r="C36" s="220">
        <v>1</v>
      </c>
      <c r="D36" s="220">
        <v>1</v>
      </c>
      <c r="E36" s="222">
        <f t="shared" si="10"/>
        <v>330</v>
      </c>
      <c r="F36" s="223">
        <v>0</v>
      </c>
      <c r="G36" s="223" t="s">
        <v>509</v>
      </c>
      <c r="H36" s="223">
        <v>1</v>
      </c>
      <c r="I36" s="224">
        <v>57404578</v>
      </c>
      <c r="J36" s="224">
        <v>57404578</v>
      </c>
      <c r="K36" s="225">
        <v>0</v>
      </c>
      <c r="L36" s="225">
        <v>0</v>
      </c>
      <c r="M36" s="214" t="s">
        <v>22</v>
      </c>
      <c r="N36" s="226" t="s">
        <v>510</v>
      </c>
      <c r="O36" s="225" t="s">
        <v>527</v>
      </c>
      <c r="P36" s="226">
        <v>7560009</v>
      </c>
      <c r="Q36" s="228" t="s">
        <v>24</v>
      </c>
      <c r="R36" s="223"/>
      <c r="S36" s="223"/>
      <c r="T36" s="223"/>
      <c r="U36" s="223"/>
      <c r="V36" s="223"/>
      <c r="W36" s="223"/>
      <c r="X36" s="223"/>
      <c r="Y36" s="223"/>
      <c r="Z36" s="223"/>
    </row>
    <row r="37" spans="1:26" ht="37.5" customHeight="1" x14ac:dyDescent="0.25">
      <c r="A37" s="220" t="s">
        <v>544</v>
      </c>
      <c r="B37" s="229" t="s">
        <v>547</v>
      </c>
      <c r="C37" s="220">
        <v>1</v>
      </c>
      <c r="D37" s="220">
        <v>1</v>
      </c>
      <c r="E37" s="222">
        <f t="shared" si="10"/>
        <v>330</v>
      </c>
      <c r="F37" s="223">
        <v>0</v>
      </c>
      <c r="G37" s="223" t="s">
        <v>509</v>
      </c>
      <c r="H37" s="223">
        <v>1</v>
      </c>
      <c r="I37" s="224">
        <v>24601962</v>
      </c>
      <c r="J37" s="224">
        <v>24601962</v>
      </c>
      <c r="K37" s="225">
        <v>0</v>
      </c>
      <c r="L37" s="225">
        <v>0</v>
      </c>
      <c r="M37" s="214" t="s">
        <v>22</v>
      </c>
      <c r="N37" s="226" t="s">
        <v>510</v>
      </c>
      <c r="O37" s="225" t="s">
        <v>527</v>
      </c>
      <c r="P37" s="226">
        <v>7560009</v>
      </c>
      <c r="Q37" s="228" t="s">
        <v>24</v>
      </c>
      <c r="R37" s="223"/>
      <c r="S37" s="223"/>
      <c r="T37" s="223"/>
      <c r="U37" s="223"/>
      <c r="V37" s="223"/>
      <c r="W37" s="223"/>
      <c r="X37" s="223"/>
      <c r="Y37" s="223"/>
      <c r="Z37" s="223"/>
    </row>
    <row r="38" spans="1:26" ht="37.5" customHeight="1" x14ac:dyDescent="0.25">
      <c r="A38" s="220" t="s">
        <v>548</v>
      </c>
      <c r="B38" s="229" t="s">
        <v>547</v>
      </c>
      <c r="C38" s="220">
        <v>1</v>
      </c>
      <c r="D38" s="220">
        <v>1</v>
      </c>
      <c r="E38" s="222">
        <f t="shared" si="10"/>
        <v>330</v>
      </c>
      <c r="F38" s="223">
        <v>0</v>
      </c>
      <c r="G38" s="223" t="s">
        <v>509</v>
      </c>
      <c r="H38" s="223">
        <v>1</v>
      </c>
      <c r="I38" s="224">
        <v>57404578</v>
      </c>
      <c r="J38" s="224">
        <v>57404578</v>
      </c>
      <c r="K38" s="225">
        <v>0</v>
      </c>
      <c r="L38" s="225">
        <v>0</v>
      </c>
      <c r="M38" s="214" t="s">
        <v>22</v>
      </c>
      <c r="N38" s="226" t="s">
        <v>510</v>
      </c>
      <c r="O38" s="225" t="s">
        <v>527</v>
      </c>
      <c r="P38" s="226">
        <v>7560009</v>
      </c>
      <c r="Q38" s="228" t="s">
        <v>24</v>
      </c>
      <c r="R38" s="223"/>
      <c r="S38" s="223"/>
      <c r="T38" s="223"/>
      <c r="U38" s="223"/>
      <c r="V38" s="223"/>
      <c r="W38" s="223"/>
      <c r="X38" s="223"/>
      <c r="Y38" s="223"/>
      <c r="Z38" s="223"/>
    </row>
    <row r="39" spans="1:26" ht="37.5" customHeight="1" x14ac:dyDescent="0.25">
      <c r="A39" s="220">
        <v>80101509</v>
      </c>
      <c r="B39" s="229" t="s">
        <v>549</v>
      </c>
      <c r="C39" s="220">
        <v>1</v>
      </c>
      <c r="D39" s="220">
        <v>1</v>
      </c>
      <c r="E39" s="222">
        <f t="shared" si="10"/>
        <v>330</v>
      </c>
      <c r="F39" s="223">
        <v>0</v>
      </c>
      <c r="G39" s="223" t="s">
        <v>509</v>
      </c>
      <c r="H39" s="223">
        <v>1</v>
      </c>
      <c r="I39" s="224">
        <v>24601962</v>
      </c>
      <c r="J39" s="224">
        <v>24601962</v>
      </c>
      <c r="K39" s="225">
        <v>0</v>
      </c>
      <c r="L39" s="225">
        <v>0</v>
      </c>
      <c r="M39" s="214" t="s">
        <v>22</v>
      </c>
      <c r="N39" s="226" t="s">
        <v>510</v>
      </c>
      <c r="O39" s="225" t="s">
        <v>527</v>
      </c>
      <c r="P39" s="226">
        <v>7560009</v>
      </c>
      <c r="Q39" s="228" t="s">
        <v>24</v>
      </c>
      <c r="R39" s="223"/>
      <c r="S39" s="223"/>
      <c r="T39" s="223"/>
      <c r="U39" s="223"/>
      <c r="V39" s="223"/>
      <c r="W39" s="223"/>
      <c r="X39" s="223"/>
      <c r="Y39" s="223"/>
      <c r="Z39" s="223"/>
    </row>
    <row r="40" spans="1:26" ht="37.5" customHeight="1" x14ac:dyDescent="0.25">
      <c r="A40" s="220">
        <v>80101509</v>
      </c>
      <c r="B40" s="229" t="s">
        <v>549</v>
      </c>
      <c r="C40" s="220">
        <v>1</v>
      </c>
      <c r="D40" s="220">
        <v>1</v>
      </c>
      <c r="E40" s="222">
        <f t="shared" si="10"/>
        <v>330</v>
      </c>
      <c r="F40" s="223">
        <v>0</v>
      </c>
      <c r="G40" s="223" t="s">
        <v>509</v>
      </c>
      <c r="H40" s="223">
        <v>1</v>
      </c>
      <c r="I40" s="224">
        <v>57404578</v>
      </c>
      <c r="J40" s="224">
        <v>57404578</v>
      </c>
      <c r="K40" s="225">
        <v>0</v>
      </c>
      <c r="L40" s="225">
        <v>0</v>
      </c>
      <c r="M40" s="214" t="s">
        <v>22</v>
      </c>
      <c r="N40" s="226" t="s">
        <v>510</v>
      </c>
      <c r="O40" s="225" t="s">
        <v>527</v>
      </c>
      <c r="P40" s="226">
        <v>7560009</v>
      </c>
      <c r="Q40" s="228" t="s">
        <v>24</v>
      </c>
      <c r="R40" s="223"/>
      <c r="S40" s="223"/>
      <c r="T40" s="223"/>
      <c r="U40" s="223"/>
      <c r="V40" s="223"/>
      <c r="W40" s="223"/>
      <c r="X40" s="223"/>
      <c r="Y40" s="223"/>
      <c r="Z40" s="223"/>
    </row>
    <row r="41" spans="1:26" ht="37.5" customHeight="1" x14ac:dyDescent="0.25">
      <c r="A41" s="220">
        <v>80101505</v>
      </c>
      <c r="B41" s="232" t="s">
        <v>550</v>
      </c>
      <c r="C41" s="220">
        <v>1</v>
      </c>
      <c r="D41" s="220">
        <v>1</v>
      </c>
      <c r="E41" s="222">
        <f t="shared" si="10"/>
        <v>330</v>
      </c>
      <c r="F41" s="223">
        <v>0</v>
      </c>
      <c r="G41" s="223" t="s">
        <v>509</v>
      </c>
      <c r="H41" s="223">
        <v>1</v>
      </c>
      <c r="I41" s="224">
        <v>24601962</v>
      </c>
      <c r="J41" s="224">
        <v>24601962</v>
      </c>
      <c r="K41" s="225">
        <v>0</v>
      </c>
      <c r="L41" s="225">
        <v>0</v>
      </c>
      <c r="M41" s="214" t="s">
        <v>22</v>
      </c>
      <c r="N41" s="226" t="s">
        <v>510</v>
      </c>
      <c r="O41" s="225" t="s">
        <v>527</v>
      </c>
      <c r="P41" s="226">
        <v>7560009</v>
      </c>
      <c r="Q41" s="228" t="s">
        <v>24</v>
      </c>
      <c r="R41" s="223"/>
      <c r="S41" s="223"/>
      <c r="T41" s="223"/>
      <c r="U41" s="223"/>
      <c r="V41" s="223"/>
      <c r="W41" s="223"/>
      <c r="X41" s="223"/>
      <c r="Y41" s="223"/>
      <c r="Z41" s="223"/>
    </row>
    <row r="42" spans="1:26" ht="37.5" customHeight="1" x14ac:dyDescent="0.25">
      <c r="A42" s="220">
        <v>80101505</v>
      </c>
      <c r="B42" s="232" t="s">
        <v>550</v>
      </c>
      <c r="C42" s="220">
        <v>1</v>
      </c>
      <c r="D42" s="220">
        <v>1</v>
      </c>
      <c r="E42" s="222">
        <f t="shared" si="10"/>
        <v>330</v>
      </c>
      <c r="F42" s="223">
        <v>0</v>
      </c>
      <c r="G42" s="223" t="s">
        <v>509</v>
      </c>
      <c r="H42" s="223">
        <v>1</v>
      </c>
      <c r="I42" s="224">
        <v>57404578</v>
      </c>
      <c r="J42" s="224">
        <v>57404578</v>
      </c>
      <c r="K42" s="225">
        <v>0</v>
      </c>
      <c r="L42" s="225">
        <v>0</v>
      </c>
      <c r="M42" s="214" t="s">
        <v>22</v>
      </c>
      <c r="N42" s="226" t="s">
        <v>510</v>
      </c>
      <c r="O42" s="225" t="s">
        <v>527</v>
      </c>
      <c r="P42" s="226">
        <v>7560009</v>
      </c>
      <c r="Q42" s="228" t="s">
        <v>24</v>
      </c>
      <c r="R42" s="223"/>
      <c r="S42" s="223"/>
      <c r="T42" s="223"/>
      <c r="U42" s="223"/>
      <c r="V42" s="223"/>
      <c r="W42" s="223"/>
      <c r="X42" s="223"/>
      <c r="Y42" s="223"/>
      <c r="Z42" s="223"/>
    </row>
    <row r="43" spans="1:26" ht="37.5" customHeight="1" x14ac:dyDescent="0.25">
      <c r="A43" s="233" t="s">
        <v>551</v>
      </c>
      <c r="B43" s="234" t="s">
        <v>190</v>
      </c>
      <c r="C43" s="233">
        <v>1</v>
      </c>
      <c r="D43" s="233">
        <v>4</v>
      </c>
      <c r="E43" s="235">
        <v>8</v>
      </c>
      <c r="F43" s="236">
        <v>1</v>
      </c>
      <c r="G43" s="236" t="s">
        <v>552</v>
      </c>
      <c r="H43" s="237">
        <v>1</v>
      </c>
      <c r="I43" s="224">
        <v>3149700882</v>
      </c>
      <c r="J43" s="224">
        <v>3149700882</v>
      </c>
      <c r="K43" s="238">
        <v>0</v>
      </c>
      <c r="L43" s="226">
        <v>0</v>
      </c>
      <c r="M43" s="214" t="s">
        <v>22</v>
      </c>
      <c r="N43" s="226" t="s">
        <v>510</v>
      </c>
      <c r="O43" s="226" t="s">
        <v>527</v>
      </c>
      <c r="P43" s="226">
        <v>7560009</v>
      </c>
      <c r="Q43" s="239" t="s">
        <v>24</v>
      </c>
      <c r="R43" s="223"/>
      <c r="S43" s="223"/>
      <c r="T43" s="223"/>
      <c r="U43" s="223"/>
      <c r="V43" s="223"/>
      <c r="W43" s="223"/>
      <c r="X43" s="223"/>
      <c r="Y43" s="223"/>
      <c r="Z43" s="223"/>
    </row>
    <row r="44" spans="1:26" ht="37.5" customHeight="1" x14ac:dyDescent="0.25">
      <c r="A44" s="233" t="s">
        <v>551</v>
      </c>
      <c r="B44" s="234" t="s">
        <v>190</v>
      </c>
      <c r="C44" s="233">
        <v>1</v>
      </c>
      <c r="D44" s="233">
        <v>4</v>
      </c>
      <c r="E44" s="235">
        <v>8</v>
      </c>
      <c r="F44" s="236">
        <v>1</v>
      </c>
      <c r="G44" s="236" t="s">
        <v>552</v>
      </c>
      <c r="H44" s="237">
        <v>1</v>
      </c>
      <c r="I44" s="224">
        <v>1000000000</v>
      </c>
      <c r="J44" s="224">
        <v>1000000000</v>
      </c>
      <c r="K44" s="238">
        <v>0</v>
      </c>
      <c r="L44" s="226">
        <v>0</v>
      </c>
      <c r="M44" s="214" t="s">
        <v>22</v>
      </c>
      <c r="N44" s="226" t="s">
        <v>510</v>
      </c>
      <c r="O44" s="226" t="s">
        <v>527</v>
      </c>
      <c r="P44" s="226">
        <v>7560009</v>
      </c>
      <c r="Q44" s="239" t="s">
        <v>24</v>
      </c>
      <c r="R44" s="223"/>
      <c r="S44" s="223"/>
      <c r="T44" s="223"/>
      <c r="U44" s="223"/>
      <c r="V44" s="223"/>
      <c r="W44" s="223"/>
      <c r="X44" s="223"/>
      <c r="Y44" s="223"/>
      <c r="Z44" s="223"/>
    </row>
    <row r="45" spans="1:26" ht="37.5" customHeight="1" x14ac:dyDescent="0.25">
      <c r="A45" s="233" t="s">
        <v>551</v>
      </c>
      <c r="B45" s="234" t="s">
        <v>190</v>
      </c>
      <c r="C45" s="233">
        <v>1</v>
      </c>
      <c r="D45" s="233">
        <v>4</v>
      </c>
      <c r="E45" s="235">
        <v>8</v>
      </c>
      <c r="F45" s="236">
        <v>1</v>
      </c>
      <c r="G45" s="236" t="s">
        <v>552</v>
      </c>
      <c r="H45" s="237">
        <v>1</v>
      </c>
      <c r="I45" s="224">
        <v>772963511</v>
      </c>
      <c r="J45" s="224">
        <v>772963511</v>
      </c>
      <c r="K45" s="238">
        <v>0</v>
      </c>
      <c r="L45" s="226">
        <v>0</v>
      </c>
      <c r="M45" s="214" t="s">
        <v>22</v>
      </c>
      <c r="N45" s="226" t="s">
        <v>510</v>
      </c>
      <c r="O45" s="226" t="s">
        <v>527</v>
      </c>
      <c r="P45" s="226">
        <v>7560009</v>
      </c>
      <c r="Q45" s="239" t="s">
        <v>24</v>
      </c>
      <c r="R45" s="223"/>
      <c r="S45" s="223"/>
      <c r="T45" s="223"/>
      <c r="U45" s="223"/>
      <c r="V45" s="223"/>
      <c r="W45" s="223"/>
      <c r="X45" s="223"/>
      <c r="Y45" s="223"/>
      <c r="Z45" s="223"/>
    </row>
    <row r="46" spans="1:26" ht="37.5" customHeight="1" x14ac:dyDescent="0.25">
      <c r="A46" s="233">
        <v>78111502</v>
      </c>
      <c r="B46" s="234" t="s">
        <v>553</v>
      </c>
      <c r="C46" s="233">
        <v>1</v>
      </c>
      <c r="D46" s="233">
        <v>2</v>
      </c>
      <c r="E46" s="233">
        <v>11</v>
      </c>
      <c r="F46" s="240">
        <v>1</v>
      </c>
      <c r="G46" s="240" t="s">
        <v>554</v>
      </c>
      <c r="H46" s="237">
        <v>1</v>
      </c>
      <c r="I46" s="224">
        <v>43733966</v>
      </c>
      <c r="J46" s="224">
        <v>43733966</v>
      </c>
      <c r="K46" s="238">
        <v>0</v>
      </c>
      <c r="L46" s="226">
        <v>0</v>
      </c>
      <c r="M46" s="214" t="s">
        <v>22</v>
      </c>
      <c r="N46" s="226" t="s">
        <v>510</v>
      </c>
      <c r="O46" s="241" t="s">
        <v>555</v>
      </c>
      <c r="P46" s="226">
        <v>7560009</v>
      </c>
      <c r="Q46" s="242" t="s">
        <v>556</v>
      </c>
      <c r="R46" s="223"/>
      <c r="S46" s="223"/>
      <c r="T46" s="223"/>
      <c r="U46" s="223"/>
      <c r="V46" s="223"/>
      <c r="W46" s="223"/>
      <c r="X46" s="223"/>
      <c r="Y46" s="223"/>
      <c r="Z46" s="223"/>
    </row>
    <row r="47" spans="1:26" ht="37.5" customHeight="1" x14ac:dyDescent="0.25">
      <c r="A47" s="233" t="s">
        <v>557</v>
      </c>
      <c r="B47" s="234" t="s">
        <v>558</v>
      </c>
      <c r="C47" s="233">
        <v>1</v>
      </c>
      <c r="D47" s="233">
        <v>2</v>
      </c>
      <c r="E47" s="233">
        <v>11</v>
      </c>
      <c r="F47" s="240">
        <v>1</v>
      </c>
      <c r="G47" s="240" t="s">
        <v>559</v>
      </c>
      <c r="H47" s="237">
        <v>1</v>
      </c>
      <c r="I47" s="224">
        <f t="shared" ref="I47:J47" si="11">334619000*30%</f>
        <v>100385700</v>
      </c>
      <c r="J47" s="224">
        <f t="shared" si="11"/>
        <v>100385700</v>
      </c>
      <c r="K47" s="238">
        <v>0</v>
      </c>
      <c r="L47" s="226">
        <v>0</v>
      </c>
      <c r="M47" s="214" t="s">
        <v>22</v>
      </c>
      <c r="N47" s="226" t="s">
        <v>510</v>
      </c>
      <c r="O47" s="226" t="s">
        <v>527</v>
      </c>
      <c r="P47" s="226">
        <v>7560009</v>
      </c>
      <c r="Q47" s="239" t="s">
        <v>24</v>
      </c>
      <c r="R47" s="223"/>
      <c r="S47" s="223"/>
      <c r="T47" s="223"/>
      <c r="U47" s="223"/>
      <c r="V47" s="223"/>
      <c r="W47" s="223"/>
      <c r="X47" s="223"/>
      <c r="Y47" s="223"/>
      <c r="Z47" s="223"/>
    </row>
    <row r="48" spans="1:26" ht="37.5" customHeight="1" x14ac:dyDescent="0.25">
      <c r="A48" s="233" t="s">
        <v>557</v>
      </c>
      <c r="B48" s="234" t="s">
        <v>558</v>
      </c>
      <c r="C48" s="233">
        <v>1</v>
      </c>
      <c r="D48" s="233">
        <v>2</v>
      </c>
      <c r="E48" s="233">
        <v>11</v>
      </c>
      <c r="F48" s="240">
        <v>1</v>
      </c>
      <c r="G48" s="240" t="s">
        <v>559</v>
      </c>
      <c r="H48" s="237">
        <v>1</v>
      </c>
      <c r="I48" s="224">
        <v>108941071</v>
      </c>
      <c r="J48" s="224">
        <v>108941071</v>
      </c>
      <c r="K48" s="238">
        <v>0</v>
      </c>
      <c r="L48" s="226">
        <v>0</v>
      </c>
      <c r="M48" s="214" t="s">
        <v>22</v>
      </c>
      <c r="N48" s="226" t="s">
        <v>510</v>
      </c>
      <c r="O48" s="226" t="s">
        <v>527</v>
      </c>
      <c r="P48" s="226">
        <v>7560009</v>
      </c>
      <c r="Q48" s="239" t="s">
        <v>24</v>
      </c>
      <c r="R48" s="223"/>
      <c r="S48" s="223"/>
      <c r="T48" s="223"/>
      <c r="U48" s="223"/>
      <c r="V48" s="223"/>
      <c r="W48" s="223"/>
      <c r="X48" s="223"/>
      <c r="Y48" s="223"/>
      <c r="Z48" s="223"/>
    </row>
    <row r="49" spans="1:26" ht="37.5" customHeight="1" x14ac:dyDescent="0.25">
      <c r="A49" s="233" t="s">
        <v>557</v>
      </c>
      <c r="B49" s="234" t="s">
        <v>558</v>
      </c>
      <c r="C49" s="233">
        <v>1</v>
      </c>
      <c r="D49" s="233">
        <v>2</v>
      </c>
      <c r="E49" s="233">
        <v>11</v>
      </c>
      <c r="F49" s="240">
        <v>1</v>
      </c>
      <c r="G49" s="240" t="s">
        <v>559</v>
      </c>
      <c r="H49" s="237">
        <v>1</v>
      </c>
      <c r="I49" s="224">
        <v>125292229</v>
      </c>
      <c r="J49" s="224">
        <v>125292229</v>
      </c>
      <c r="K49" s="238">
        <v>0</v>
      </c>
      <c r="L49" s="226">
        <v>0</v>
      </c>
      <c r="M49" s="214" t="s">
        <v>22</v>
      </c>
      <c r="N49" s="226" t="s">
        <v>510</v>
      </c>
      <c r="O49" s="226" t="s">
        <v>527</v>
      </c>
      <c r="P49" s="226">
        <v>7560009</v>
      </c>
      <c r="Q49" s="239" t="s">
        <v>24</v>
      </c>
      <c r="R49" s="223"/>
      <c r="S49" s="223"/>
      <c r="T49" s="223"/>
      <c r="U49" s="223"/>
      <c r="V49" s="223"/>
      <c r="W49" s="223"/>
      <c r="X49" s="223"/>
      <c r="Y49" s="223"/>
      <c r="Z49" s="223"/>
    </row>
    <row r="50" spans="1:26" ht="37.5" customHeight="1" x14ac:dyDescent="0.25">
      <c r="A50" s="233">
        <v>81111806</v>
      </c>
      <c r="B50" s="234" t="s">
        <v>560</v>
      </c>
      <c r="C50" s="233">
        <v>1</v>
      </c>
      <c r="D50" s="233">
        <v>1</v>
      </c>
      <c r="E50" s="233">
        <f t="shared" ref="E50:E52" si="12">11*30+15</f>
        <v>345</v>
      </c>
      <c r="F50" s="240">
        <v>0</v>
      </c>
      <c r="G50" s="240" t="s">
        <v>509</v>
      </c>
      <c r="H50" s="237">
        <v>1</v>
      </c>
      <c r="I50" s="224">
        <v>46956230</v>
      </c>
      <c r="J50" s="224">
        <v>46956230</v>
      </c>
      <c r="K50" s="238">
        <v>0</v>
      </c>
      <c r="L50" s="226">
        <v>0</v>
      </c>
      <c r="M50" s="214" t="s">
        <v>22</v>
      </c>
      <c r="N50" s="226" t="s">
        <v>510</v>
      </c>
      <c r="O50" s="226" t="s">
        <v>561</v>
      </c>
      <c r="P50" s="226">
        <v>7560009</v>
      </c>
      <c r="Q50" s="239" t="s">
        <v>562</v>
      </c>
      <c r="R50" s="223"/>
      <c r="S50" s="223"/>
      <c r="T50" s="223"/>
      <c r="U50" s="223"/>
      <c r="V50" s="223"/>
      <c r="W50" s="223"/>
      <c r="X50" s="223"/>
      <c r="Y50" s="223"/>
      <c r="Z50" s="223"/>
    </row>
    <row r="51" spans="1:26" ht="37.5" customHeight="1" x14ac:dyDescent="0.25">
      <c r="A51" s="233">
        <v>81111806</v>
      </c>
      <c r="B51" s="234" t="s">
        <v>560</v>
      </c>
      <c r="C51" s="233">
        <v>1</v>
      </c>
      <c r="D51" s="233">
        <v>1</v>
      </c>
      <c r="E51" s="233">
        <f t="shared" si="12"/>
        <v>345</v>
      </c>
      <c r="F51" s="240">
        <v>0</v>
      </c>
      <c r="G51" s="240" t="s">
        <v>509</v>
      </c>
      <c r="H51" s="237">
        <v>1</v>
      </c>
      <c r="I51" s="224">
        <v>20124098</v>
      </c>
      <c r="J51" s="224">
        <v>20124098</v>
      </c>
      <c r="K51" s="238">
        <v>0</v>
      </c>
      <c r="L51" s="226">
        <v>0</v>
      </c>
      <c r="M51" s="214" t="s">
        <v>22</v>
      </c>
      <c r="N51" s="226" t="s">
        <v>510</v>
      </c>
      <c r="O51" s="226" t="s">
        <v>561</v>
      </c>
      <c r="P51" s="226">
        <v>7560009</v>
      </c>
      <c r="Q51" s="239" t="s">
        <v>562</v>
      </c>
      <c r="R51" s="223"/>
      <c r="S51" s="223"/>
      <c r="T51" s="223"/>
      <c r="U51" s="223"/>
      <c r="V51" s="223"/>
      <c r="W51" s="223"/>
      <c r="X51" s="223"/>
      <c r="Y51" s="223"/>
      <c r="Z51" s="223"/>
    </row>
    <row r="52" spans="1:26" ht="37.5" customHeight="1" x14ac:dyDescent="0.25">
      <c r="A52" s="233">
        <v>81111806</v>
      </c>
      <c r="B52" s="234" t="s">
        <v>563</v>
      </c>
      <c r="C52" s="233">
        <v>1</v>
      </c>
      <c r="D52" s="233">
        <v>1</v>
      </c>
      <c r="E52" s="233">
        <f t="shared" si="12"/>
        <v>345</v>
      </c>
      <c r="F52" s="240">
        <v>0</v>
      </c>
      <c r="G52" s="240" t="s">
        <v>509</v>
      </c>
      <c r="H52" s="237">
        <v>1</v>
      </c>
      <c r="I52" s="224">
        <v>63431424</v>
      </c>
      <c r="J52" s="224">
        <v>63431424</v>
      </c>
      <c r="K52" s="238">
        <v>0</v>
      </c>
      <c r="L52" s="226">
        <v>0</v>
      </c>
      <c r="M52" s="214" t="s">
        <v>22</v>
      </c>
      <c r="N52" s="226" t="s">
        <v>510</v>
      </c>
      <c r="O52" s="226" t="s">
        <v>561</v>
      </c>
      <c r="P52" s="226">
        <v>7560009</v>
      </c>
      <c r="Q52" s="239" t="s">
        <v>562</v>
      </c>
      <c r="R52" s="223"/>
      <c r="S52" s="223"/>
      <c r="T52" s="223"/>
      <c r="U52" s="223"/>
      <c r="V52" s="223"/>
      <c r="W52" s="223"/>
      <c r="X52" s="223"/>
      <c r="Y52" s="223"/>
      <c r="Z52" s="223"/>
    </row>
    <row r="53" spans="1:26" ht="37.5" customHeight="1" x14ac:dyDescent="0.25">
      <c r="A53" s="233">
        <v>81111806</v>
      </c>
      <c r="B53" s="234" t="s">
        <v>564</v>
      </c>
      <c r="C53" s="233">
        <v>1</v>
      </c>
      <c r="D53" s="233">
        <v>1</v>
      </c>
      <c r="E53" s="233">
        <f t="shared" ref="E53:E54" si="13">11*30</f>
        <v>330</v>
      </c>
      <c r="F53" s="240">
        <v>0</v>
      </c>
      <c r="G53" s="240" t="s">
        <v>509</v>
      </c>
      <c r="H53" s="237">
        <v>1</v>
      </c>
      <c r="I53" s="224">
        <v>27869565</v>
      </c>
      <c r="J53" s="224">
        <v>27869565</v>
      </c>
      <c r="K53" s="238">
        <v>0</v>
      </c>
      <c r="L53" s="226">
        <v>0</v>
      </c>
      <c r="M53" s="214" t="s">
        <v>22</v>
      </c>
      <c r="N53" s="226" t="s">
        <v>510</v>
      </c>
      <c r="O53" s="226" t="s">
        <v>561</v>
      </c>
      <c r="P53" s="226">
        <v>7560009</v>
      </c>
      <c r="Q53" s="239" t="s">
        <v>562</v>
      </c>
      <c r="R53" s="223"/>
      <c r="S53" s="223"/>
      <c r="T53" s="223"/>
      <c r="U53" s="223"/>
      <c r="V53" s="223"/>
      <c r="W53" s="223"/>
      <c r="X53" s="223"/>
      <c r="Y53" s="223"/>
      <c r="Z53" s="223"/>
    </row>
    <row r="54" spans="1:26" ht="37.5" customHeight="1" x14ac:dyDescent="0.25">
      <c r="A54" s="233">
        <v>81111806</v>
      </c>
      <c r="B54" s="234" t="s">
        <v>564</v>
      </c>
      <c r="C54" s="233">
        <v>1</v>
      </c>
      <c r="D54" s="233">
        <v>1</v>
      </c>
      <c r="E54" s="233">
        <f t="shared" si="13"/>
        <v>330</v>
      </c>
      <c r="F54" s="240">
        <v>0</v>
      </c>
      <c r="G54" s="240" t="s">
        <v>509</v>
      </c>
      <c r="H54" s="237">
        <v>1</v>
      </c>
      <c r="I54" s="224">
        <v>23740741</v>
      </c>
      <c r="J54" s="224">
        <v>23740741</v>
      </c>
      <c r="K54" s="238">
        <v>0</v>
      </c>
      <c r="L54" s="226">
        <v>0</v>
      </c>
      <c r="M54" s="214" t="s">
        <v>22</v>
      </c>
      <c r="N54" s="226" t="s">
        <v>510</v>
      </c>
      <c r="O54" s="226" t="s">
        <v>561</v>
      </c>
      <c r="P54" s="226">
        <v>7560009</v>
      </c>
      <c r="Q54" s="239" t="s">
        <v>562</v>
      </c>
      <c r="R54" s="223"/>
      <c r="S54" s="223"/>
      <c r="T54" s="223"/>
      <c r="U54" s="223"/>
      <c r="V54" s="223"/>
      <c r="W54" s="223"/>
      <c r="X54" s="223"/>
      <c r="Y54" s="223"/>
      <c r="Z54" s="223"/>
    </row>
    <row r="55" spans="1:26" ht="37.5" customHeight="1" x14ac:dyDescent="0.25">
      <c r="A55" s="233">
        <v>81111806</v>
      </c>
      <c r="B55" s="234" t="s">
        <v>565</v>
      </c>
      <c r="C55" s="233">
        <v>1</v>
      </c>
      <c r="D55" s="233">
        <v>1</v>
      </c>
      <c r="E55" s="233">
        <f t="shared" ref="E55:E57" si="14">11*30+15</f>
        <v>345</v>
      </c>
      <c r="F55" s="240">
        <v>0</v>
      </c>
      <c r="G55" s="240" t="s">
        <v>509</v>
      </c>
      <c r="H55" s="237">
        <v>1</v>
      </c>
      <c r="I55" s="224">
        <v>47861275</v>
      </c>
      <c r="J55" s="224">
        <v>47861275</v>
      </c>
      <c r="K55" s="238">
        <v>0</v>
      </c>
      <c r="L55" s="226">
        <v>0</v>
      </c>
      <c r="M55" s="214" t="s">
        <v>22</v>
      </c>
      <c r="N55" s="226" t="s">
        <v>510</v>
      </c>
      <c r="O55" s="226" t="s">
        <v>561</v>
      </c>
      <c r="P55" s="226">
        <v>7560009</v>
      </c>
      <c r="Q55" s="239" t="s">
        <v>562</v>
      </c>
      <c r="R55" s="223"/>
      <c r="S55" s="223"/>
      <c r="T55" s="223"/>
      <c r="U55" s="223"/>
      <c r="V55" s="223"/>
      <c r="W55" s="223"/>
      <c r="X55" s="223"/>
      <c r="Y55" s="223"/>
      <c r="Z55" s="223"/>
    </row>
    <row r="56" spans="1:26" ht="37.5" customHeight="1" x14ac:dyDescent="0.25">
      <c r="A56" s="233">
        <v>81111806</v>
      </c>
      <c r="B56" s="234" t="s">
        <v>565</v>
      </c>
      <c r="C56" s="233">
        <v>1</v>
      </c>
      <c r="D56" s="233">
        <v>1</v>
      </c>
      <c r="E56" s="233">
        <f t="shared" si="14"/>
        <v>345</v>
      </c>
      <c r="F56" s="240">
        <v>0</v>
      </c>
      <c r="G56" s="240" t="s">
        <v>509</v>
      </c>
      <c r="H56" s="237">
        <v>1</v>
      </c>
      <c r="I56" s="224">
        <v>20511975</v>
      </c>
      <c r="J56" s="224">
        <v>20511975</v>
      </c>
      <c r="K56" s="238">
        <v>0</v>
      </c>
      <c r="L56" s="226">
        <v>0</v>
      </c>
      <c r="M56" s="214" t="s">
        <v>22</v>
      </c>
      <c r="N56" s="226" t="s">
        <v>510</v>
      </c>
      <c r="O56" s="226" t="s">
        <v>561</v>
      </c>
      <c r="P56" s="226">
        <v>7560009</v>
      </c>
      <c r="Q56" s="239" t="s">
        <v>562</v>
      </c>
      <c r="R56" s="223"/>
      <c r="S56" s="223"/>
      <c r="T56" s="223"/>
      <c r="U56" s="223"/>
      <c r="V56" s="223"/>
      <c r="W56" s="223"/>
      <c r="X56" s="223"/>
      <c r="Y56" s="223"/>
      <c r="Z56" s="223"/>
    </row>
    <row r="57" spans="1:26" ht="37.5" customHeight="1" x14ac:dyDescent="0.25">
      <c r="A57" s="233" t="s">
        <v>566</v>
      </c>
      <c r="B57" s="234" t="s">
        <v>567</v>
      </c>
      <c r="C57" s="233">
        <v>1</v>
      </c>
      <c r="D57" s="233">
        <v>1</v>
      </c>
      <c r="E57" s="233">
        <f t="shared" si="14"/>
        <v>345</v>
      </c>
      <c r="F57" s="240">
        <v>0</v>
      </c>
      <c r="G57" s="240" t="s">
        <v>509</v>
      </c>
      <c r="H57" s="237">
        <v>1</v>
      </c>
      <c r="I57" s="224">
        <v>82460854</v>
      </c>
      <c r="J57" s="224">
        <v>82460854</v>
      </c>
      <c r="K57" s="238">
        <v>0</v>
      </c>
      <c r="L57" s="226">
        <v>0</v>
      </c>
      <c r="M57" s="214" t="s">
        <v>22</v>
      </c>
      <c r="N57" s="226" t="s">
        <v>510</v>
      </c>
      <c r="O57" s="226" t="s">
        <v>561</v>
      </c>
      <c r="P57" s="226">
        <v>7560009</v>
      </c>
      <c r="Q57" s="239" t="s">
        <v>562</v>
      </c>
      <c r="R57" s="223"/>
      <c r="S57" s="223"/>
      <c r="T57" s="223"/>
      <c r="U57" s="223"/>
      <c r="V57" s="223"/>
      <c r="W57" s="223"/>
      <c r="X57" s="223"/>
      <c r="Y57" s="223"/>
      <c r="Z57" s="223"/>
    </row>
    <row r="58" spans="1:26" ht="37.5" customHeight="1" x14ac:dyDescent="0.25">
      <c r="A58" s="233" t="s">
        <v>566</v>
      </c>
      <c r="B58" s="234" t="s">
        <v>568</v>
      </c>
      <c r="C58" s="233">
        <v>1</v>
      </c>
      <c r="D58" s="233">
        <v>1</v>
      </c>
      <c r="E58" s="233">
        <f>10*30</f>
        <v>300</v>
      </c>
      <c r="F58" s="240">
        <v>0</v>
      </c>
      <c r="G58" s="240" t="s">
        <v>509</v>
      </c>
      <c r="H58" s="237">
        <v>1</v>
      </c>
      <c r="I58" s="224">
        <v>100000000</v>
      </c>
      <c r="J58" s="224">
        <v>100000000</v>
      </c>
      <c r="K58" s="238">
        <v>0</v>
      </c>
      <c r="L58" s="226">
        <v>0</v>
      </c>
      <c r="M58" s="214" t="s">
        <v>22</v>
      </c>
      <c r="N58" s="226" t="s">
        <v>510</v>
      </c>
      <c r="O58" s="226" t="s">
        <v>561</v>
      </c>
      <c r="P58" s="226">
        <v>7560009</v>
      </c>
      <c r="Q58" s="239" t="s">
        <v>562</v>
      </c>
      <c r="R58" s="223"/>
      <c r="S58" s="223"/>
      <c r="T58" s="223"/>
      <c r="U58" s="223"/>
      <c r="V58" s="223"/>
      <c r="W58" s="223"/>
      <c r="X58" s="223"/>
      <c r="Y58" s="223"/>
      <c r="Z58" s="223"/>
    </row>
    <row r="59" spans="1:26" ht="37.5" customHeight="1" x14ac:dyDescent="0.25">
      <c r="A59" s="233">
        <v>80101509</v>
      </c>
      <c r="B59" s="234" t="s">
        <v>569</v>
      </c>
      <c r="C59" s="233">
        <v>1</v>
      </c>
      <c r="D59" s="233">
        <v>1</v>
      </c>
      <c r="E59" s="233">
        <f>11*30+15</f>
        <v>345</v>
      </c>
      <c r="F59" s="240">
        <v>0</v>
      </c>
      <c r="G59" s="240" t="s">
        <v>509</v>
      </c>
      <c r="H59" s="237">
        <v>1</v>
      </c>
      <c r="I59" s="224">
        <v>69000000</v>
      </c>
      <c r="J59" s="224">
        <v>69000000</v>
      </c>
      <c r="K59" s="238">
        <v>0</v>
      </c>
      <c r="L59" s="226">
        <v>0</v>
      </c>
      <c r="M59" s="214" t="s">
        <v>22</v>
      </c>
      <c r="N59" s="226" t="s">
        <v>510</v>
      </c>
      <c r="O59" s="226" t="s">
        <v>561</v>
      </c>
      <c r="P59" s="226">
        <v>7560009</v>
      </c>
      <c r="Q59" s="239" t="s">
        <v>562</v>
      </c>
      <c r="R59" s="223"/>
      <c r="S59" s="223"/>
      <c r="T59" s="223"/>
      <c r="U59" s="223"/>
      <c r="V59" s="223"/>
      <c r="W59" s="223"/>
      <c r="X59" s="223"/>
      <c r="Y59" s="223"/>
      <c r="Z59" s="223"/>
    </row>
    <row r="60" spans="1:26" ht="37.5" customHeight="1" x14ac:dyDescent="0.25">
      <c r="A60" s="233">
        <v>80101509</v>
      </c>
      <c r="B60" s="243" t="s">
        <v>570</v>
      </c>
      <c r="C60" s="233">
        <v>1</v>
      </c>
      <c r="D60" s="233">
        <v>1</v>
      </c>
      <c r="E60" s="233">
        <f t="shared" ref="E60:E61" si="15">11*30</f>
        <v>330</v>
      </c>
      <c r="F60" s="240">
        <v>0</v>
      </c>
      <c r="G60" s="240" t="s">
        <v>509</v>
      </c>
      <c r="H60" s="237">
        <v>1</v>
      </c>
      <c r="I60" s="224">
        <v>60500000</v>
      </c>
      <c r="J60" s="224">
        <v>60500000</v>
      </c>
      <c r="K60" s="238">
        <v>0</v>
      </c>
      <c r="L60" s="226">
        <v>0</v>
      </c>
      <c r="M60" s="214" t="s">
        <v>22</v>
      </c>
      <c r="N60" s="226" t="s">
        <v>510</v>
      </c>
      <c r="O60" s="226" t="s">
        <v>561</v>
      </c>
      <c r="P60" s="226">
        <v>7560009</v>
      </c>
      <c r="Q60" s="239" t="s">
        <v>562</v>
      </c>
      <c r="R60" s="223"/>
      <c r="S60" s="223"/>
      <c r="T60" s="223"/>
      <c r="U60" s="223"/>
      <c r="V60" s="223"/>
      <c r="W60" s="223"/>
      <c r="X60" s="223"/>
      <c r="Y60" s="223"/>
      <c r="Z60" s="223"/>
    </row>
    <row r="61" spans="1:26" ht="37.5" customHeight="1" x14ac:dyDescent="0.25">
      <c r="A61" s="233">
        <v>80101509</v>
      </c>
      <c r="B61" s="243" t="s">
        <v>571</v>
      </c>
      <c r="C61" s="233">
        <v>1</v>
      </c>
      <c r="D61" s="233">
        <v>1</v>
      </c>
      <c r="E61" s="233">
        <f t="shared" si="15"/>
        <v>330</v>
      </c>
      <c r="F61" s="240">
        <v>0</v>
      </c>
      <c r="G61" s="240" t="s">
        <v>509</v>
      </c>
      <c r="H61" s="237">
        <v>1</v>
      </c>
      <c r="I61" s="224">
        <v>60500000</v>
      </c>
      <c r="J61" s="224">
        <v>60500000</v>
      </c>
      <c r="K61" s="238">
        <v>0</v>
      </c>
      <c r="L61" s="226">
        <v>0</v>
      </c>
      <c r="M61" s="214" t="s">
        <v>22</v>
      </c>
      <c r="N61" s="226" t="s">
        <v>510</v>
      </c>
      <c r="O61" s="226" t="s">
        <v>561</v>
      </c>
      <c r="P61" s="226">
        <v>7560009</v>
      </c>
      <c r="Q61" s="239" t="s">
        <v>562</v>
      </c>
      <c r="R61" s="223"/>
      <c r="S61" s="223"/>
      <c r="T61" s="223"/>
      <c r="U61" s="223"/>
      <c r="V61" s="223"/>
      <c r="W61" s="223"/>
      <c r="X61" s="223"/>
      <c r="Y61" s="223"/>
      <c r="Z61" s="223"/>
    </row>
    <row r="62" spans="1:26" ht="37.5" customHeight="1" x14ac:dyDescent="0.25">
      <c r="A62" s="233">
        <v>81111806</v>
      </c>
      <c r="B62" s="234" t="s">
        <v>182</v>
      </c>
      <c r="C62" s="233">
        <v>1</v>
      </c>
      <c r="D62" s="233">
        <v>1</v>
      </c>
      <c r="E62" s="233">
        <f t="shared" ref="E62" si="16">11*30+15</f>
        <v>345</v>
      </c>
      <c r="F62" s="240">
        <v>0</v>
      </c>
      <c r="G62" s="240" t="s">
        <v>509</v>
      </c>
      <c r="H62" s="237">
        <v>1</v>
      </c>
      <c r="I62" s="224">
        <v>55307192</v>
      </c>
      <c r="J62" s="224">
        <v>55307192</v>
      </c>
      <c r="K62" s="238">
        <v>0</v>
      </c>
      <c r="L62" s="226">
        <v>0</v>
      </c>
      <c r="M62" s="214" t="s">
        <v>22</v>
      </c>
      <c r="N62" s="226" t="s">
        <v>510</v>
      </c>
      <c r="O62" s="226" t="s">
        <v>561</v>
      </c>
      <c r="P62" s="226">
        <v>7560009</v>
      </c>
      <c r="Q62" s="239" t="s">
        <v>562</v>
      </c>
      <c r="R62" s="223" t="e">
        <f>+#REF!*15</f>
        <v>#REF!</v>
      </c>
      <c r="S62" s="223" t="e">
        <f>+#REF!+R62</f>
        <v>#REF!</v>
      </c>
      <c r="T62" s="223"/>
      <c r="U62" s="223"/>
      <c r="V62" s="223"/>
      <c r="W62" s="223"/>
      <c r="X62" s="223"/>
      <c r="Y62" s="223"/>
      <c r="Z62" s="223"/>
    </row>
    <row r="63" spans="1:26" ht="37.5" customHeight="1" x14ac:dyDescent="0.25">
      <c r="A63" s="233">
        <v>80101509</v>
      </c>
      <c r="B63" s="243" t="s">
        <v>572</v>
      </c>
      <c r="C63" s="233">
        <v>1</v>
      </c>
      <c r="D63" s="233">
        <v>1</v>
      </c>
      <c r="E63" s="244">
        <v>330</v>
      </c>
      <c r="F63" s="240">
        <v>0</v>
      </c>
      <c r="G63" s="240" t="s">
        <v>509</v>
      </c>
      <c r="H63" s="224">
        <v>1</v>
      </c>
      <c r="I63" s="245">
        <v>52902531</v>
      </c>
      <c r="J63" s="245">
        <v>52902531</v>
      </c>
      <c r="K63" s="238">
        <v>0</v>
      </c>
      <c r="L63" s="226">
        <v>0</v>
      </c>
      <c r="M63" s="214" t="s">
        <v>22</v>
      </c>
      <c r="N63" s="226" t="s">
        <v>510</v>
      </c>
      <c r="O63" s="226" t="s">
        <v>561</v>
      </c>
      <c r="P63" s="226">
        <v>7560009</v>
      </c>
      <c r="Q63" s="239" t="s">
        <v>562</v>
      </c>
      <c r="R63" s="223"/>
      <c r="S63" s="223"/>
      <c r="T63" s="223"/>
      <c r="U63" s="223"/>
      <c r="V63" s="223"/>
      <c r="W63" s="223"/>
      <c r="X63" s="223"/>
      <c r="Y63" s="223"/>
      <c r="Z63" s="223"/>
    </row>
    <row r="64" spans="1:26" ht="37.5" customHeight="1" x14ac:dyDescent="0.25">
      <c r="A64" s="233">
        <v>80101504</v>
      </c>
      <c r="B64" s="234" t="s">
        <v>573</v>
      </c>
      <c r="C64" s="233">
        <v>1</v>
      </c>
      <c r="D64" s="233">
        <v>1</v>
      </c>
      <c r="E64" s="233">
        <f t="shared" ref="E64:E65" si="17">11*30</f>
        <v>330</v>
      </c>
      <c r="F64" s="240">
        <v>0</v>
      </c>
      <c r="G64" s="240" t="s">
        <v>509</v>
      </c>
      <c r="H64" s="237">
        <v>1</v>
      </c>
      <c r="I64" s="224">
        <v>53511258</v>
      </c>
      <c r="J64" s="224">
        <v>53511258</v>
      </c>
      <c r="K64" s="238">
        <v>0</v>
      </c>
      <c r="L64" s="226">
        <v>0</v>
      </c>
      <c r="M64" s="214" t="s">
        <v>22</v>
      </c>
      <c r="N64" s="226" t="s">
        <v>510</v>
      </c>
      <c r="O64" s="226" t="s">
        <v>561</v>
      </c>
      <c r="P64" s="226">
        <v>7560009</v>
      </c>
      <c r="Q64" s="239" t="s">
        <v>562</v>
      </c>
      <c r="R64" s="223"/>
      <c r="S64" s="223"/>
      <c r="T64" s="223"/>
      <c r="U64" s="223"/>
      <c r="V64" s="223"/>
      <c r="W64" s="223"/>
      <c r="X64" s="223"/>
      <c r="Y64" s="223"/>
      <c r="Z64" s="223"/>
    </row>
    <row r="65" spans="1:26" ht="37.5" customHeight="1" x14ac:dyDescent="0.25">
      <c r="A65" s="233">
        <v>80101504</v>
      </c>
      <c r="B65" s="234" t="s">
        <v>573</v>
      </c>
      <c r="C65" s="233">
        <v>1</v>
      </c>
      <c r="D65" s="233">
        <v>1</v>
      </c>
      <c r="E65" s="233">
        <f t="shared" si="17"/>
        <v>330</v>
      </c>
      <c r="F65" s="240">
        <v>0</v>
      </c>
      <c r="G65" s="240" t="s">
        <v>509</v>
      </c>
      <c r="H65" s="237">
        <v>1</v>
      </c>
      <c r="I65" s="224">
        <v>28813754</v>
      </c>
      <c r="J65" s="224">
        <v>28813754</v>
      </c>
      <c r="K65" s="238">
        <v>0</v>
      </c>
      <c r="L65" s="226">
        <v>0</v>
      </c>
      <c r="M65" s="214" t="s">
        <v>22</v>
      </c>
      <c r="N65" s="226" t="s">
        <v>510</v>
      </c>
      <c r="O65" s="226" t="s">
        <v>561</v>
      </c>
      <c r="P65" s="226">
        <v>7560009</v>
      </c>
      <c r="Q65" s="239" t="s">
        <v>562</v>
      </c>
      <c r="R65" s="223"/>
      <c r="S65" s="223"/>
      <c r="T65" s="223"/>
      <c r="U65" s="223"/>
      <c r="V65" s="223"/>
      <c r="W65" s="223"/>
      <c r="X65" s="223"/>
      <c r="Y65" s="223"/>
      <c r="Z65" s="223"/>
    </row>
    <row r="66" spans="1:26" ht="37.5" customHeight="1" x14ac:dyDescent="0.25">
      <c r="A66" s="233">
        <v>80101504</v>
      </c>
      <c r="B66" s="234" t="s">
        <v>574</v>
      </c>
      <c r="C66" s="233">
        <v>1</v>
      </c>
      <c r="D66" s="233">
        <v>1</v>
      </c>
      <c r="E66" s="233">
        <f t="shared" ref="E66:E67" si="18">11*30+21</f>
        <v>351</v>
      </c>
      <c r="F66" s="240">
        <v>0</v>
      </c>
      <c r="G66" s="240" t="s">
        <v>509</v>
      </c>
      <c r="H66" s="237">
        <v>1</v>
      </c>
      <c r="I66" s="224">
        <v>56916520</v>
      </c>
      <c r="J66" s="224">
        <v>56916520</v>
      </c>
      <c r="K66" s="238">
        <v>0</v>
      </c>
      <c r="L66" s="226">
        <v>0</v>
      </c>
      <c r="M66" s="214" t="s">
        <v>22</v>
      </c>
      <c r="N66" s="226" t="s">
        <v>510</v>
      </c>
      <c r="O66" s="226" t="s">
        <v>561</v>
      </c>
      <c r="P66" s="226">
        <v>7560009</v>
      </c>
      <c r="Q66" s="239" t="s">
        <v>562</v>
      </c>
      <c r="R66" s="223"/>
      <c r="S66" s="223"/>
      <c r="T66" s="223"/>
      <c r="U66" s="223"/>
      <c r="V66" s="223"/>
      <c r="W66" s="223"/>
      <c r="X66" s="223"/>
      <c r="Y66" s="223"/>
      <c r="Z66" s="223"/>
    </row>
    <row r="67" spans="1:26" ht="37.5" customHeight="1" x14ac:dyDescent="0.25">
      <c r="A67" s="233">
        <v>80101504</v>
      </c>
      <c r="B67" s="234" t="s">
        <v>574</v>
      </c>
      <c r="C67" s="233">
        <v>1</v>
      </c>
      <c r="D67" s="233">
        <v>1</v>
      </c>
      <c r="E67" s="233">
        <f t="shared" si="18"/>
        <v>351</v>
      </c>
      <c r="F67" s="240">
        <v>0</v>
      </c>
      <c r="G67" s="240" t="s">
        <v>509</v>
      </c>
      <c r="H67" s="237">
        <v>1</v>
      </c>
      <c r="I67" s="224">
        <v>30647357</v>
      </c>
      <c r="J67" s="224">
        <v>30647357</v>
      </c>
      <c r="K67" s="238">
        <v>0</v>
      </c>
      <c r="L67" s="226">
        <v>0</v>
      </c>
      <c r="M67" s="214" t="s">
        <v>22</v>
      </c>
      <c r="N67" s="226" t="s">
        <v>510</v>
      </c>
      <c r="O67" s="226" t="s">
        <v>561</v>
      </c>
      <c r="P67" s="226">
        <v>7560009</v>
      </c>
      <c r="Q67" s="239" t="s">
        <v>562</v>
      </c>
      <c r="R67" s="223"/>
      <c r="S67" s="223"/>
      <c r="T67" s="223"/>
      <c r="U67" s="223"/>
      <c r="V67" s="223"/>
      <c r="W67" s="223"/>
      <c r="X67" s="223"/>
      <c r="Y67" s="223"/>
      <c r="Z67" s="223"/>
    </row>
    <row r="68" spans="1:26" ht="37.5" customHeight="1" x14ac:dyDescent="0.25">
      <c r="A68" s="233">
        <v>80101504</v>
      </c>
      <c r="B68" s="234" t="s">
        <v>575</v>
      </c>
      <c r="C68" s="233">
        <v>1</v>
      </c>
      <c r="D68" s="233">
        <v>1</v>
      </c>
      <c r="E68" s="233">
        <f>10*30+15</f>
        <v>315</v>
      </c>
      <c r="F68" s="240">
        <v>0</v>
      </c>
      <c r="G68" s="240" t="s">
        <v>509</v>
      </c>
      <c r="H68" s="237">
        <v>1</v>
      </c>
      <c r="I68" s="224">
        <v>84196035</v>
      </c>
      <c r="J68" s="224">
        <v>84196035</v>
      </c>
      <c r="K68" s="238">
        <v>0</v>
      </c>
      <c r="L68" s="226">
        <v>0</v>
      </c>
      <c r="M68" s="214" t="s">
        <v>22</v>
      </c>
      <c r="N68" s="226" t="s">
        <v>510</v>
      </c>
      <c r="O68" s="226" t="s">
        <v>561</v>
      </c>
      <c r="P68" s="226">
        <v>7560009</v>
      </c>
      <c r="Q68" s="239" t="s">
        <v>562</v>
      </c>
      <c r="R68" s="223"/>
      <c r="S68" s="223"/>
      <c r="T68" s="223"/>
      <c r="U68" s="223"/>
      <c r="V68" s="223"/>
      <c r="W68" s="223"/>
      <c r="X68" s="223"/>
      <c r="Y68" s="223"/>
      <c r="Z68" s="223"/>
    </row>
    <row r="69" spans="1:26" ht="37.5" customHeight="1" x14ac:dyDescent="0.25">
      <c r="A69" s="233">
        <v>80101509</v>
      </c>
      <c r="B69" s="243" t="s">
        <v>576</v>
      </c>
      <c r="C69" s="233">
        <v>1</v>
      </c>
      <c r="D69" s="233">
        <v>1</v>
      </c>
      <c r="E69" s="244">
        <v>345</v>
      </c>
      <c r="F69" s="240">
        <v>0</v>
      </c>
      <c r="G69" s="240" t="s">
        <v>509</v>
      </c>
      <c r="H69" s="237">
        <v>1</v>
      </c>
      <c r="I69" s="245">
        <v>55307192</v>
      </c>
      <c r="J69" s="245">
        <v>55307192</v>
      </c>
      <c r="K69" s="238">
        <v>0</v>
      </c>
      <c r="L69" s="226">
        <v>0</v>
      </c>
      <c r="M69" s="214" t="s">
        <v>22</v>
      </c>
      <c r="N69" s="226" t="s">
        <v>510</v>
      </c>
      <c r="O69" s="226" t="s">
        <v>561</v>
      </c>
      <c r="P69" s="226">
        <v>7560009</v>
      </c>
      <c r="Q69" s="239" t="s">
        <v>562</v>
      </c>
      <c r="R69" s="223"/>
      <c r="S69" s="223"/>
      <c r="T69" s="223"/>
      <c r="U69" s="223"/>
      <c r="V69" s="223"/>
      <c r="W69" s="223"/>
      <c r="X69" s="223"/>
      <c r="Y69" s="223"/>
      <c r="Z69" s="223"/>
    </row>
    <row r="70" spans="1:26" ht="37.5" customHeight="1" x14ac:dyDescent="0.25">
      <c r="A70" s="233">
        <v>80101504</v>
      </c>
      <c r="B70" s="243" t="s">
        <v>577</v>
      </c>
      <c r="C70" s="233">
        <v>1</v>
      </c>
      <c r="D70" s="233">
        <v>1</v>
      </c>
      <c r="E70" s="233">
        <f t="shared" ref="E70:E75" si="19">11*30</f>
        <v>330</v>
      </c>
      <c r="F70" s="240">
        <v>0</v>
      </c>
      <c r="G70" s="240" t="s">
        <v>509</v>
      </c>
      <c r="H70" s="237">
        <v>1</v>
      </c>
      <c r="I70" s="224">
        <v>50050000</v>
      </c>
      <c r="J70" s="224">
        <v>50050000</v>
      </c>
      <c r="K70" s="238">
        <v>0</v>
      </c>
      <c r="L70" s="226">
        <v>0</v>
      </c>
      <c r="M70" s="214" t="s">
        <v>22</v>
      </c>
      <c r="N70" s="226" t="s">
        <v>510</v>
      </c>
      <c r="O70" s="226" t="s">
        <v>561</v>
      </c>
      <c r="P70" s="226">
        <v>7560009</v>
      </c>
      <c r="Q70" s="239" t="s">
        <v>562</v>
      </c>
      <c r="R70" s="223"/>
      <c r="S70" s="223"/>
      <c r="T70" s="223"/>
      <c r="U70" s="223"/>
      <c r="V70" s="223"/>
      <c r="W70" s="223"/>
      <c r="X70" s="223"/>
      <c r="Y70" s="223"/>
      <c r="Z70" s="223"/>
    </row>
    <row r="71" spans="1:26" ht="37.5" customHeight="1" x14ac:dyDescent="0.25">
      <c r="A71" s="233">
        <v>80101504</v>
      </c>
      <c r="B71" s="243" t="s">
        <v>577</v>
      </c>
      <c r="C71" s="233">
        <v>1</v>
      </c>
      <c r="D71" s="233">
        <v>1</v>
      </c>
      <c r="E71" s="233">
        <f t="shared" si="19"/>
        <v>330</v>
      </c>
      <c r="F71" s="240">
        <v>0</v>
      </c>
      <c r="G71" s="240" t="s">
        <v>509</v>
      </c>
      <c r="H71" s="237">
        <v>1</v>
      </c>
      <c r="I71" s="224">
        <v>21450000</v>
      </c>
      <c r="J71" s="224">
        <v>21450000</v>
      </c>
      <c r="K71" s="238">
        <v>0</v>
      </c>
      <c r="L71" s="226">
        <v>0</v>
      </c>
      <c r="M71" s="214" t="s">
        <v>22</v>
      </c>
      <c r="N71" s="226" t="s">
        <v>510</v>
      </c>
      <c r="O71" s="226" t="s">
        <v>561</v>
      </c>
      <c r="P71" s="226">
        <v>7560009</v>
      </c>
      <c r="Q71" s="239" t="s">
        <v>562</v>
      </c>
      <c r="R71" s="223"/>
      <c r="S71" s="223"/>
      <c r="T71" s="223"/>
      <c r="U71" s="223"/>
      <c r="V71" s="223"/>
      <c r="W71" s="223"/>
      <c r="X71" s="223"/>
      <c r="Y71" s="223"/>
      <c r="Z71" s="223"/>
    </row>
    <row r="72" spans="1:26" ht="37.5" customHeight="1" x14ac:dyDescent="0.25">
      <c r="A72" s="233">
        <v>80101504</v>
      </c>
      <c r="B72" s="243" t="s">
        <v>578</v>
      </c>
      <c r="C72" s="233">
        <v>1</v>
      </c>
      <c r="D72" s="233">
        <v>1</v>
      </c>
      <c r="E72" s="233">
        <f t="shared" si="19"/>
        <v>330</v>
      </c>
      <c r="F72" s="240">
        <v>0</v>
      </c>
      <c r="G72" s="240" t="s">
        <v>509</v>
      </c>
      <c r="H72" s="237">
        <v>1</v>
      </c>
      <c r="I72" s="224">
        <v>50050000</v>
      </c>
      <c r="J72" s="224">
        <v>50050000</v>
      </c>
      <c r="K72" s="238">
        <v>0</v>
      </c>
      <c r="L72" s="226">
        <v>0</v>
      </c>
      <c r="M72" s="214" t="s">
        <v>22</v>
      </c>
      <c r="N72" s="226" t="s">
        <v>510</v>
      </c>
      <c r="O72" s="226" t="s">
        <v>561</v>
      </c>
      <c r="P72" s="226">
        <v>7560009</v>
      </c>
      <c r="Q72" s="239" t="s">
        <v>562</v>
      </c>
      <c r="R72" s="223"/>
      <c r="S72" s="223"/>
      <c r="T72" s="223"/>
      <c r="U72" s="223"/>
      <c r="V72" s="223"/>
      <c r="W72" s="223"/>
      <c r="X72" s="223"/>
      <c r="Y72" s="223"/>
      <c r="Z72" s="223"/>
    </row>
    <row r="73" spans="1:26" ht="37.5" customHeight="1" x14ac:dyDescent="0.25">
      <c r="A73" s="233">
        <v>80101504</v>
      </c>
      <c r="B73" s="243" t="s">
        <v>578</v>
      </c>
      <c r="C73" s="233">
        <v>1</v>
      </c>
      <c r="D73" s="233">
        <v>1</v>
      </c>
      <c r="E73" s="233">
        <f t="shared" si="19"/>
        <v>330</v>
      </c>
      <c r="F73" s="240">
        <v>0</v>
      </c>
      <c r="G73" s="240" t="s">
        <v>509</v>
      </c>
      <c r="H73" s="237">
        <v>1</v>
      </c>
      <c r="I73" s="224">
        <v>21450000</v>
      </c>
      <c r="J73" s="224">
        <v>21450000</v>
      </c>
      <c r="K73" s="238">
        <v>0</v>
      </c>
      <c r="L73" s="226">
        <v>0</v>
      </c>
      <c r="M73" s="214" t="s">
        <v>22</v>
      </c>
      <c r="N73" s="226" t="s">
        <v>510</v>
      </c>
      <c r="O73" s="226" t="s">
        <v>561</v>
      </c>
      <c r="P73" s="226">
        <v>7560009</v>
      </c>
      <c r="Q73" s="239" t="s">
        <v>562</v>
      </c>
      <c r="R73" s="223"/>
      <c r="S73" s="223"/>
      <c r="T73" s="223"/>
      <c r="U73" s="223"/>
      <c r="V73" s="223"/>
      <c r="W73" s="223"/>
      <c r="X73" s="223"/>
      <c r="Y73" s="223"/>
      <c r="Z73" s="223"/>
    </row>
    <row r="74" spans="1:26" ht="37.5" customHeight="1" x14ac:dyDescent="0.25">
      <c r="A74" s="233">
        <v>80101504</v>
      </c>
      <c r="B74" s="243" t="s">
        <v>579</v>
      </c>
      <c r="C74" s="233">
        <v>1</v>
      </c>
      <c r="D74" s="233">
        <v>1</v>
      </c>
      <c r="E74" s="233">
        <f t="shared" si="19"/>
        <v>330</v>
      </c>
      <c r="F74" s="240">
        <v>0</v>
      </c>
      <c r="G74" s="240" t="s">
        <v>509</v>
      </c>
      <c r="H74" s="237">
        <v>1</v>
      </c>
      <c r="I74" s="224">
        <v>50050000</v>
      </c>
      <c r="J74" s="224">
        <v>50050000</v>
      </c>
      <c r="K74" s="238">
        <v>0</v>
      </c>
      <c r="L74" s="226">
        <v>0</v>
      </c>
      <c r="M74" s="214" t="s">
        <v>22</v>
      </c>
      <c r="N74" s="226" t="s">
        <v>510</v>
      </c>
      <c r="O74" s="226" t="s">
        <v>561</v>
      </c>
      <c r="P74" s="226">
        <v>7560009</v>
      </c>
      <c r="Q74" s="239" t="s">
        <v>562</v>
      </c>
      <c r="R74" s="223"/>
      <c r="S74" s="223"/>
      <c r="T74" s="223"/>
      <c r="U74" s="223"/>
      <c r="V74" s="223"/>
      <c r="W74" s="223"/>
      <c r="X74" s="223"/>
      <c r="Y74" s="223"/>
      <c r="Z74" s="223"/>
    </row>
    <row r="75" spans="1:26" ht="37.5" customHeight="1" x14ac:dyDescent="0.25">
      <c r="A75" s="233">
        <v>80101504</v>
      </c>
      <c r="B75" s="243" t="s">
        <v>579</v>
      </c>
      <c r="C75" s="233">
        <v>1</v>
      </c>
      <c r="D75" s="233">
        <v>1</v>
      </c>
      <c r="E75" s="233">
        <f t="shared" si="19"/>
        <v>330</v>
      </c>
      <c r="F75" s="240">
        <v>0</v>
      </c>
      <c r="G75" s="240" t="s">
        <v>509</v>
      </c>
      <c r="H75" s="237">
        <v>1</v>
      </c>
      <c r="I75" s="224">
        <v>21450000</v>
      </c>
      <c r="J75" s="224">
        <v>21450000</v>
      </c>
      <c r="K75" s="238">
        <v>0</v>
      </c>
      <c r="L75" s="226">
        <v>0</v>
      </c>
      <c r="M75" s="214" t="s">
        <v>22</v>
      </c>
      <c r="N75" s="226" t="s">
        <v>510</v>
      </c>
      <c r="O75" s="226" t="s">
        <v>561</v>
      </c>
      <c r="P75" s="226">
        <v>7560009</v>
      </c>
      <c r="Q75" s="239" t="s">
        <v>562</v>
      </c>
      <c r="R75" s="223"/>
      <c r="S75" s="223"/>
      <c r="T75" s="223"/>
      <c r="U75" s="223"/>
      <c r="V75" s="223"/>
      <c r="W75" s="223"/>
      <c r="X75" s="223"/>
      <c r="Y75" s="223"/>
      <c r="Z75" s="223"/>
    </row>
    <row r="76" spans="1:26" ht="37.5" customHeight="1" x14ac:dyDescent="0.25">
      <c r="A76" s="233">
        <v>81121501</v>
      </c>
      <c r="B76" s="234" t="s">
        <v>170</v>
      </c>
      <c r="C76" s="233">
        <v>5</v>
      </c>
      <c r="D76" s="233">
        <v>5</v>
      </c>
      <c r="E76" s="233">
        <v>6</v>
      </c>
      <c r="F76" s="240">
        <v>1</v>
      </c>
      <c r="G76" s="240" t="s">
        <v>509</v>
      </c>
      <c r="H76" s="237">
        <v>1</v>
      </c>
      <c r="I76" s="224">
        <v>123715126</v>
      </c>
      <c r="J76" s="224">
        <v>123715126</v>
      </c>
      <c r="K76" s="238">
        <v>0</v>
      </c>
      <c r="L76" s="226">
        <v>0</v>
      </c>
      <c r="M76" s="214" t="s">
        <v>22</v>
      </c>
      <c r="N76" s="226" t="s">
        <v>510</v>
      </c>
      <c r="O76" s="226" t="s">
        <v>561</v>
      </c>
      <c r="P76" s="226">
        <v>7560009</v>
      </c>
      <c r="Q76" s="239" t="s">
        <v>562</v>
      </c>
      <c r="R76" s="223"/>
      <c r="S76" s="223"/>
      <c r="T76" s="223"/>
      <c r="U76" s="223"/>
      <c r="V76" s="223"/>
      <c r="W76" s="223"/>
      <c r="X76" s="223"/>
      <c r="Y76" s="223"/>
      <c r="Z76" s="223"/>
    </row>
    <row r="77" spans="1:26" ht="37.5" customHeight="1" x14ac:dyDescent="0.25">
      <c r="A77" s="233" t="s">
        <v>580</v>
      </c>
      <c r="B77" s="234" t="s">
        <v>581</v>
      </c>
      <c r="C77" s="233">
        <v>1</v>
      </c>
      <c r="D77" s="233">
        <v>1</v>
      </c>
      <c r="E77" s="233">
        <f t="shared" ref="E77:E78" si="20">11*30+15</f>
        <v>345</v>
      </c>
      <c r="F77" s="240">
        <v>0</v>
      </c>
      <c r="G77" s="240" t="s">
        <v>509</v>
      </c>
      <c r="H77" s="237">
        <v>1</v>
      </c>
      <c r="I77" s="224">
        <v>86067058</v>
      </c>
      <c r="J77" s="224">
        <v>86067058</v>
      </c>
      <c r="K77" s="238">
        <v>0</v>
      </c>
      <c r="L77" s="226">
        <v>0</v>
      </c>
      <c r="M77" s="214" t="s">
        <v>22</v>
      </c>
      <c r="N77" s="226" t="s">
        <v>510</v>
      </c>
      <c r="O77" s="226" t="s">
        <v>582</v>
      </c>
      <c r="P77" s="226">
        <v>7560009</v>
      </c>
      <c r="Q77" s="239" t="s">
        <v>583</v>
      </c>
      <c r="R77" s="223"/>
      <c r="S77" s="223"/>
      <c r="T77" s="223"/>
      <c r="U77" s="223"/>
      <c r="V77" s="223"/>
      <c r="W77" s="223"/>
      <c r="X77" s="223"/>
      <c r="Y77" s="223"/>
      <c r="Z77" s="223"/>
    </row>
    <row r="78" spans="1:26" ht="37.5" customHeight="1" x14ac:dyDescent="0.25">
      <c r="A78" s="233" t="s">
        <v>584</v>
      </c>
      <c r="B78" s="234" t="s">
        <v>585</v>
      </c>
      <c r="C78" s="233">
        <v>1</v>
      </c>
      <c r="D78" s="233">
        <v>1</v>
      </c>
      <c r="E78" s="233">
        <f t="shared" si="20"/>
        <v>345</v>
      </c>
      <c r="F78" s="240">
        <v>0</v>
      </c>
      <c r="G78" s="240" t="s">
        <v>509</v>
      </c>
      <c r="H78" s="237">
        <v>1</v>
      </c>
      <c r="I78" s="224">
        <v>115000000</v>
      </c>
      <c r="J78" s="224">
        <v>115000000</v>
      </c>
      <c r="K78" s="238">
        <v>0</v>
      </c>
      <c r="L78" s="226">
        <v>0</v>
      </c>
      <c r="M78" s="214" t="s">
        <v>22</v>
      </c>
      <c r="N78" s="226" t="s">
        <v>510</v>
      </c>
      <c r="O78" s="226" t="s">
        <v>582</v>
      </c>
      <c r="P78" s="226">
        <v>7560009</v>
      </c>
      <c r="Q78" s="239" t="s">
        <v>583</v>
      </c>
      <c r="R78" s="223"/>
      <c r="S78" s="223"/>
      <c r="T78" s="223"/>
      <c r="U78" s="223"/>
      <c r="V78" s="223"/>
      <c r="W78" s="223"/>
      <c r="X78" s="223"/>
      <c r="Y78" s="223"/>
      <c r="Z78" s="223"/>
    </row>
    <row r="79" spans="1:26" ht="37.5" customHeight="1" x14ac:dyDescent="0.25">
      <c r="A79" s="233" t="s">
        <v>586</v>
      </c>
      <c r="B79" s="234" t="s">
        <v>587</v>
      </c>
      <c r="C79" s="233">
        <v>1</v>
      </c>
      <c r="D79" s="233">
        <v>1</v>
      </c>
      <c r="E79" s="233">
        <f>8*30</f>
        <v>240</v>
      </c>
      <c r="F79" s="240">
        <v>0</v>
      </c>
      <c r="G79" s="240" t="s">
        <v>509</v>
      </c>
      <c r="H79" s="237">
        <v>1</v>
      </c>
      <c r="I79" s="224">
        <v>82720000</v>
      </c>
      <c r="J79" s="224">
        <v>82720000</v>
      </c>
      <c r="K79" s="238">
        <v>0</v>
      </c>
      <c r="L79" s="226">
        <v>0</v>
      </c>
      <c r="M79" s="214" t="s">
        <v>22</v>
      </c>
      <c r="N79" s="226" t="s">
        <v>510</v>
      </c>
      <c r="O79" s="226" t="s">
        <v>582</v>
      </c>
      <c r="P79" s="226">
        <v>7560009</v>
      </c>
      <c r="Q79" s="239" t="s">
        <v>583</v>
      </c>
      <c r="R79" s="223"/>
      <c r="S79" s="223"/>
      <c r="T79" s="223"/>
      <c r="U79" s="223"/>
      <c r="V79" s="223"/>
      <c r="W79" s="223"/>
      <c r="X79" s="223"/>
      <c r="Y79" s="223"/>
      <c r="Z79" s="223"/>
    </row>
    <row r="80" spans="1:26" ht="37.5" customHeight="1" x14ac:dyDescent="0.25">
      <c r="A80" s="233" t="s">
        <v>588</v>
      </c>
      <c r="B80" s="234" t="s">
        <v>589</v>
      </c>
      <c r="C80" s="233">
        <v>1</v>
      </c>
      <c r="D80" s="233">
        <v>1</v>
      </c>
      <c r="E80" s="233">
        <f t="shared" ref="E80:E81" si="21">7*30</f>
        <v>210</v>
      </c>
      <c r="F80" s="240">
        <v>0</v>
      </c>
      <c r="G80" s="240" t="s">
        <v>509</v>
      </c>
      <c r="H80" s="237">
        <v>1</v>
      </c>
      <c r="I80" s="224">
        <v>40154846</v>
      </c>
      <c r="J80" s="224">
        <v>40154846</v>
      </c>
      <c r="K80" s="238">
        <v>0</v>
      </c>
      <c r="L80" s="226">
        <v>0</v>
      </c>
      <c r="M80" s="214" t="s">
        <v>22</v>
      </c>
      <c r="N80" s="226" t="s">
        <v>510</v>
      </c>
      <c r="O80" s="226" t="s">
        <v>582</v>
      </c>
      <c r="P80" s="226">
        <v>7560009</v>
      </c>
      <c r="Q80" s="239" t="s">
        <v>583</v>
      </c>
      <c r="R80" s="223"/>
      <c r="S80" s="223"/>
      <c r="T80" s="223"/>
      <c r="U80" s="223"/>
      <c r="V80" s="223"/>
      <c r="W80" s="223"/>
      <c r="X80" s="223"/>
      <c r="Y80" s="223"/>
      <c r="Z80" s="223"/>
    </row>
    <row r="81" spans="1:26" ht="37.5" customHeight="1" x14ac:dyDescent="0.25">
      <c r="A81" s="233" t="s">
        <v>588</v>
      </c>
      <c r="B81" s="234" t="s">
        <v>590</v>
      </c>
      <c r="C81" s="233">
        <v>1</v>
      </c>
      <c r="D81" s="233">
        <v>1</v>
      </c>
      <c r="E81" s="233">
        <f t="shared" si="21"/>
        <v>210</v>
      </c>
      <c r="F81" s="240">
        <v>0</v>
      </c>
      <c r="G81" s="240" t="s">
        <v>509</v>
      </c>
      <c r="H81" s="237">
        <v>1</v>
      </c>
      <c r="I81" s="224">
        <v>40154846</v>
      </c>
      <c r="J81" s="224">
        <v>40154846</v>
      </c>
      <c r="K81" s="238">
        <v>0</v>
      </c>
      <c r="L81" s="226">
        <v>0</v>
      </c>
      <c r="M81" s="214" t="s">
        <v>22</v>
      </c>
      <c r="N81" s="226" t="s">
        <v>510</v>
      </c>
      <c r="O81" s="226" t="s">
        <v>582</v>
      </c>
      <c r="P81" s="226">
        <v>7560009</v>
      </c>
      <c r="Q81" s="239" t="s">
        <v>583</v>
      </c>
      <c r="R81" s="223"/>
      <c r="S81" s="223"/>
      <c r="T81" s="223"/>
      <c r="U81" s="223"/>
      <c r="V81" s="223"/>
      <c r="W81" s="223"/>
      <c r="X81" s="223"/>
      <c r="Y81" s="223"/>
      <c r="Z81" s="223"/>
    </row>
    <row r="82" spans="1:26" ht="37.5" customHeight="1" x14ac:dyDescent="0.25">
      <c r="A82" s="233" t="s">
        <v>591</v>
      </c>
      <c r="B82" s="234" t="s">
        <v>592</v>
      </c>
      <c r="C82" s="233">
        <v>1</v>
      </c>
      <c r="D82" s="233">
        <v>1</v>
      </c>
      <c r="E82" s="233">
        <f t="shared" ref="E82:E83" si="22">11*30+15</f>
        <v>345</v>
      </c>
      <c r="F82" s="240">
        <v>0</v>
      </c>
      <c r="G82" s="240" t="s">
        <v>509</v>
      </c>
      <c r="H82" s="237">
        <v>1</v>
      </c>
      <c r="I82" s="224">
        <v>57500000</v>
      </c>
      <c r="J82" s="224">
        <v>57500000</v>
      </c>
      <c r="K82" s="238">
        <v>0</v>
      </c>
      <c r="L82" s="226">
        <v>0</v>
      </c>
      <c r="M82" s="214" t="s">
        <v>22</v>
      </c>
      <c r="N82" s="226" t="s">
        <v>510</v>
      </c>
      <c r="O82" s="226" t="s">
        <v>582</v>
      </c>
      <c r="P82" s="226">
        <v>7560009</v>
      </c>
      <c r="Q82" s="239" t="s">
        <v>583</v>
      </c>
      <c r="R82" s="223"/>
      <c r="S82" s="223"/>
      <c r="T82" s="223"/>
      <c r="U82" s="223"/>
      <c r="V82" s="223"/>
      <c r="W82" s="223"/>
      <c r="X82" s="223"/>
      <c r="Y82" s="223"/>
      <c r="Z82" s="223"/>
    </row>
    <row r="83" spans="1:26" ht="37.5" customHeight="1" x14ac:dyDescent="0.25">
      <c r="A83" s="233" t="s">
        <v>593</v>
      </c>
      <c r="B83" s="234" t="s">
        <v>594</v>
      </c>
      <c r="C83" s="233">
        <v>1</v>
      </c>
      <c r="D83" s="233">
        <v>1</v>
      </c>
      <c r="E83" s="233">
        <f t="shared" si="22"/>
        <v>345</v>
      </c>
      <c r="F83" s="240">
        <v>0</v>
      </c>
      <c r="G83" s="240" t="s">
        <v>509</v>
      </c>
      <c r="H83" s="237">
        <v>1</v>
      </c>
      <c r="I83" s="224">
        <v>25820117</v>
      </c>
      <c r="J83" s="224">
        <v>25820117</v>
      </c>
      <c r="K83" s="238">
        <v>0</v>
      </c>
      <c r="L83" s="226">
        <v>0</v>
      </c>
      <c r="M83" s="214" t="s">
        <v>22</v>
      </c>
      <c r="N83" s="226" t="s">
        <v>510</v>
      </c>
      <c r="O83" s="226" t="s">
        <v>582</v>
      </c>
      <c r="P83" s="226">
        <v>7560009</v>
      </c>
      <c r="Q83" s="239" t="s">
        <v>583</v>
      </c>
      <c r="R83" s="223"/>
      <c r="S83" s="223"/>
      <c r="T83" s="223"/>
      <c r="U83" s="223"/>
      <c r="V83" s="223"/>
      <c r="W83" s="223"/>
      <c r="X83" s="223"/>
      <c r="Y83" s="223"/>
      <c r="Z83" s="223"/>
    </row>
    <row r="84" spans="1:26" ht="37.5" customHeight="1" x14ac:dyDescent="0.25">
      <c r="A84" s="233" t="s">
        <v>595</v>
      </c>
      <c r="B84" s="234" t="s">
        <v>172</v>
      </c>
      <c r="C84" s="233">
        <v>12</v>
      </c>
      <c r="D84" s="233">
        <v>12</v>
      </c>
      <c r="E84" s="233">
        <v>381</v>
      </c>
      <c r="F84" s="240">
        <v>0</v>
      </c>
      <c r="G84" s="240" t="s">
        <v>509</v>
      </c>
      <c r="H84" s="237">
        <v>1</v>
      </c>
      <c r="I84" s="224">
        <v>2998200948</v>
      </c>
      <c r="J84" s="224">
        <v>2998200948</v>
      </c>
      <c r="K84" s="238">
        <v>0</v>
      </c>
      <c r="L84" s="226">
        <v>0</v>
      </c>
      <c r="M84" s="214" t="s">
        <v>22</v>
      </c>
      <c r="N84" s="226" t="s">
        <v>510</v>
      </c>
      <c r="O84" s="226" t="s">
        <v>582</v>
      </c>
      <c r="P84" s="226">
        <v>7560009</v>
      </c>
      <c r="Q84" s="239" t="s">
        <v>583</v>
      </c>
      <c r="R84" s="223"/>
      <c r="S84" s="223"/>
      <c r="T84" s="223"/>
      <c r="U84" s="223"/>
      <c r="V84" s="223"/>
      <c r="W84" s="223"/>
      <c r="X84" s="223"/>
      <c r="Y84" s="223"/>
      <c r="Z84" s="223"/>
    </row>
    <row r="85" spans="1:26" ht="37.5" customHeight="1" x14ac:dyDescent="0.25">
      <c r="A85" s="233" t="s">
        <v>596</v>
      </c>
      <c r="B85" s="234" t="s">
        <v>597</v>
      </c>
      <c r="C85" s="233">
        <v>2</v>
      </c>
      <c r="D85" s="233">
        <v>2</v>
      </c>
      <c r="E85" s="233">
        <v>1</v>
      </c>
      <c r="F85" s="240">
        <v>0</v>
      </c>
      <c r="G85" s="240" t="s">
        <v>509</v>
      </c>
      <c r="H85" s="237">
        <v>1</v>
      </c>
      <c r="I85" s="224">
        <v>22159127</v>
      </c>
      <c r="J85" s="224">
        <v>22159127</v>
      </c>
      <c r="K85" s="238">
        <v>0</v>
      </c>
      <c r="L85" s="226">
        <v>0</v>
      </c>
      <c r="M85" s="214" t="s">
        <v>22</v>
      </c>
      <c r="N85" s="226" t="s">
        <v>510</v>
      </c>
      <c r="O85" s="226" t="s">
        <v>582</v>
      </c>
      <c r="P85" s="226">
        <v>7560009</v>
      </c>
      <c r="Q85" s="239" t="s">
        <v>583</v>
      </c>
      <c r="R85" s="223"/>
      <c r="S85" s="223"/>
      <c r="T85" s="223"/>
      <c r="U85" s="223"/>
      <c r="V85" s="223"/>
      <c r="W85" s="223"/>
      <c r="X85" s="223"/>
      <c r="Y85" s="223"/>
      <c r="Z85" s="223"/>
    </row>
    <row r="86" spans="1:26" ht="37.5" customHeight="1" x14ac:dyDescent="0.25">
      <c r="A86" s="233" t="s">
        <v>598</v>
      </c>
      <c r="B86" s="234" t="s">
        <v>599</v>
      </c>
      <c r="C86" s="233">
        <v>4</v>
      </c>
      <c r="D86" s="233">
        <v>4</v>
      </c>
      <c r="E86" s="233">
        <v>1</v>
      </c>
      <c r="F86" s="240">
        <v>1</v>
      </c>
      <c r="G86" s="240" t="s">
        <v>600</v>
      </c>
      <c r="H86" s="237">
        <v>1</v>
      </c>
      <c r="I86" s="224">
        <v>24121969</v>
      </c>
      <c r="J86" s="224">
        <v>24121969</v>
      </c>
      <c r="K86" s="238">
        <v>0</v>
      </c>
      <c r="L86" s="226">
        <v>0</v>
      </c>
      <c r="M86" s="214" t="s">
        <v>22</v>
      </c>
      <c r="N86" s="226" t="s">
        <v>510</v>
      </c>
      <c r="O86" s="226" t="s">
        <v>582</v>
      </c>
      <c r="P86" s="226">
        <v>7560009</v>
      </c>
      <c r="Q86" s="239" t="s">
        <v>583</v>
      </c>
      <c r="R86" s="223"/>
      <c r="S86" s="223"/>
      <c r="T86" s="223"/>
      <c r="U86" s="223"/>
      <c r="V86" s="223"/>
      <c r="W86" s="223"/>
      <c r="X86" s="223"/>
      <c r="Y86" s="223"/>
      <c r="Z86" s="223"/>
    </row>
    <row r="87" spans="1:26" ht="37.5" customHeight="1" x14ac:dyDescent="0.25">
      <c r="A87" s="246" t="s">
        <v>601</v>
      </c>
      <c r="B87" s="234" t="s">
        <v>169</v>
      </c>
      <c r="C87" s="233">
        <v>12</v>
      </c>
      <c r="D87" s="233">
        <v>12</v>
      </c>
      <c r="E87" s="233">
        <v>885</v>
      </c>
      <c r="F87" s="240">
        <v>0</v>
      </c>
      <c r="G87" s="240" t="s">
        <v>554</v>
      </c>
      <c r="H87" s="237">
        <v>1</v>
      </c>
      <c r="I87" s="224">
        <v>236853360</v>
      </c>
      <c r="J87" s="224">
        <v>236853360</v>
      </c>
      <c r="K87" s="238">
        <v>1</v>
      </c>
      <c r="L87" s="226">
        <v>3</v>
      </c>
      <c r="M87" s="214" t="s">
        <v>22</v>
      </c>
      <c r="N87" s="226" t="s">
        <v>510</v>
      </c>
      <c r="O87" s="226" t="s">
        <v>582</v>
      </c>
      <c r="P87" s="226">
        <v>7560009</v>
      </c>
      <c r="Q87" s="239" t="s">
        <v>583</v>
      </c>
      <c r="R87" s="223"/>
      <c r="S87" s="223"/>
      <c r="T87" s="223"/>
      <c r="U87" s="223"/>
      <c r="V87" s="223"/>
      <c r="W87" s="223"/>
      <c r="X87" s="223"/>
      <c r="Y87" s="223"/>
      <c r="Z87" s="223"/>
    </row>
    <row r="88" spans="1:26" ht="37.5" customHeight="1" x14ac:dyDescent="0.25">
      <c r="A88" s="233">
        <v>80121704</v>
      </c>
      <c r="B88" s="234" t="s">
        <v>602</v>
      </c>
      <c r="C88" s="233">
        <v>1</v>
      </c>
      <c r="D88" s="233">
        <v>1</v>
      </c>
      <c r="E88" s="233">
        <f t="shared" ref="E88:E89" si="23">11*30+15</f>
        <v>345</v>
      </c>
      <c r="F88" s="240">
        <v>0</v>
      </c>
      <c r="G88" s="240" t="s">
        <v>509</v>
      </c>
      <c r="H88" s="237">
        <v>1</v>
      </c>
      <c r="I88" s="224">
        <v>58836680</v>
      </c>
      <c r="J88" s="224">
        <v>58836680</v>
      </c>
      <c r="K88" s="238">
        <v>0</v>
      </c>
      <c r="L88" s="226">
        <v>0</v>
      </c>
      <c r="M88" s="214" t="s">
        <v>22</v>
      </c>
      <c r="N88" s="226" t="s">
        <v>510</v>
      </c>
      <c r="O88" s="226" t="s">
        <v>603</v>
      </c>
      <c r="P88" s="226">
        <v>7560009</v>
      </c>
      <c r="Q88" s="247" t="s">
        <v>604</v>
      </c>
      <c r="R88" s="223"/>
      <c r="S88" s="223"/>
      <c r="T88" s="223"/>
      <c r="U88" s="223"/>
      <c r="V88" s="223"/>
      <c r="W88" s="223"/>
      <c r="X88" s="223"/>
      <c r="Y88" s="223"/>
      <c r="Z88" s="223"/>
    </row>
    <row r="89" spans="1:26" ht="37.5" customHeight="1" x14ac:dyDescent="0.25">
      <c r="A89" s="233">
        <v>80121704</v>
      </c>
      <c r="B89" s="234" t="s">
        <v>602</v>
      </c>
      <c r="C89" s="233">
        <v>1</v>
      </c>
      <c r="D89" s="233">
        <v>1</v>
      </c>
      <c r="E89" s="233">
        <f t="shared" si="23"/>
        <v>345</v>
      </c>
      <c r="F89" s="240">
        <v>0</v>
      </c>
      <c r="G89" s="240" t="s">
        <v>509</v>
      </c>
      <c r="H89" s="237">
        <v>1</v>
      </c>
      <c r="I89" s="224">
        <v>12617915</v>
      </c>
      <c r="J89" s="224">
        <v>12617915</v>
      </c>
      <c r="K89" s="238">
        <v>0</v>
      </c>
      <c r="L89" s="226">
        <v>0</v>
      </c>
      <c r="M89" s="214" t="s">
        <v>22</v>
      </c>
      <c r="N89" s="226" t="s">
        <v>510</v>
      </c>
      <c r="O89" s="226" t="s">
        <v>603</v>
      </c>
      <c r="P89" s="226">
        <v>7560009</v>
      </c>
      <c r="Q89" s="247" t="s">
        <v>604</v>
      </c>
      <c r="R89" s="223"/>
      <c r="S89" s="223"/>
      <c r="T89" s="223"/>
      <c r="U89" s="223"/>
      <c r="V89" s="223"/>
      <c r="W89" s="223"/>
      <c r="X89" s="223"/>
      <c r="Y89" s="223"/>
      <c r="Z89" s="223"/>
    </row>
    <row r="90" spans="1:26" ht="37.5" customHeight="1" x14ac:dyDescent="0.25">
      <c r="A90" s="233">
        <v>80121704</v>
      </c>
      <c r="B90" s="234" t="s">
        <v>605</v>
      </c>
      <c r="C90" s="233">
        <v>1</v>
      </c>
      <c r="D90" s="233">
        <v>1</v>
      </c>
      <c r="E90" s="233">
        <v>342</v>
      </c>
      <c r="F90" s="240">
        <v>0</v>
      </c>
      <c r="G90" s="240" t="s">
        <v>509</v>
      </c>
      <c r="H90" s="237">
        <v>1</v>
      </c>
      <c r="I90" s="224">
        <v>58325056</v>
      </c>
      <c r="J90" s="224">
        <v>58325056</v>
      </c>
      <c r="K90" s="238">
        <v>0</v>
      </c>
      <c r="L90" s="226">
        <v>0</v>
      </c>
      <c r="M90" s="214" t="s">
        <v>22</v>
      </c>
      <c r="N90" s="226" t="s">
        <v>510</v>
      </c>
      <c r="O90" s="226" t="s">
        <v>603</v>
      </c>
      <c r="P90" s="226">
        <v>7560009</v>
      </c>
      <c r="Q90" s="247" t="s">
        <v>604</v>
      </c>
      <c r="R90" s="223"/>
      <c r="S90" s="223"/>
      <c r="T90" s="223"/>
      <c r="U90" s="223"/>
      <c r="V90" s="223"/>
      <c r="W90" s="223"/>
      <c r="X90" s="223"/>
      <c r="Y90" s="223"/>
      <c r="Z90" s="223"/>
    </row>
    <row r="91" spans="1:26" ht="37.5" customHeight="1" x14ac:dyDescent="0.25">
      <c r="A91" s="233">
        <v>80121704</v>
      </c>
      <c r="B91" s="234" t="s">
        <v>605</v>
      </c>
      <c r="C91" s="233">
        <v>1</v>
      </c>
      <c r="D91" s="233">
        <v>1</v>
      </c>
      <c r="E91" s="233">
        <v>342</v>
      </c>
      <c r="F91" s="240">
        <v>0</v>
      </c>
      <c r="G91" s="240" t="s">
        <v>509</v>
      </c>
      <c r="H91" s="237">
        <v>1</v>
      </c>
      <c r="I91" s="224">
        <v>12508194</v>
      </c>
      <c r="J91" s="224">
        <v>12508194</v>
      </c>
      <c r="K91" s="238">
        <v>0</v>
      </c>
      <c r="L91" s="226">
        <v>0</v>
      </c>
      <c r="M91" s="214" t="s">
        <v>22</v>
      </c>
      <c r="N91" s="226" t="s">
        <v>510</v>
      </c>
      <c r="O91" s="226" t="s">
        <v>603</v>
      </c>
      <c r="P91" s="226">
        <v>7560009</v>
      </c>
      <c r="Q91" s="247" t="s">
        <v>604</v>
      </c>
      <c r="R91" s="223"/>
      <c r="S91" s="223"/>
      <c r="T91" s="223"/>
      <c r="U91" s="223"/>
      <c r="V91" s="223"/>
      <c r="W91" s="223"/>
      <c r="X91" s="223"/>
      <c r="Y91" s="223"/>
      <c r="Z91" s="223"/>
    </row>
    <row r="92" spans="1:26" ht="37.5" customHeight="1" x14ac:dyDescent="0.25">
      <c r="A92" s="233" t="s">
        <v>606</v>
      </c>
      <c r="B92" s="234" t="s">
        <v>607</v>
      </c>
      <c r="C92" s="233">
        <v>1</v>
      </c>
      <c r="D92" s="233">
        <v>1</v>
      </c>
      <c r="E92" s="233">
        <f t="shared" ref="E92:E93" si="24">11*30+24</f>
        <v>354</v>
      </c>
      <c r="F92" s="240">
        <v>0</v>
      </c>
      <c r="G92" s="240" t="s">
        <v>509</v>
      </c>
      <c r="H92" s="237">
        <v>1</v>
      </c>
      <c r="I92" s="224">
        <v>106200000</v>
      </c>
      <c r="J92" s="224">
        <v>106200000</v>
      </c>
      <c r="K92" s="238">
        <v>0</v>
      </c>
      <c r="L92" s="226">
        <v>0</v>
      </c>
      <c r="M92" s="214" t="s">
        <v>22</v>
      </c>
      <c r="N92" s="226" t="s">
        <v>510</v>
      </c>
      <c r="O92" s="241" t="s">
        <v>608</v>
      </c>
      <c r="P92" s="226">
        <v>7560009</v>
      </c>
      <c r="Q92" s="242" t="s">
        <v>609</v>
      </c>
      <c r="R92" s="223"/>
      <c r="S92" s="223"/>
      <c r="T92" s="223"/>
      <c r="U92" s="223"/>
      <c r="V92" s="223"/>
      <c r="W92" s="223"/>
      <c r="X92" s="223"/>
      <c r="Y92" s="223"/>
      <c r="Z92" s="223"/>
    </row>
    <row r="93" spans="1:26" ht="37.5" customHeight="1" x14ac:dyDescent="0.25">
      <c r="A93" s="233" t="s">
        <v>610</v>
      </c>
      <c r="B93" s="234" t="s">
        <v>611</v>
      </c>
      <c r="C93" s="233">
        <v>1</v>
      </c>
      <c r="D93" s="233">
        <v>1</v>
      </c>
      <c r="E93" s="233">
        <f t="shared" si="24"/>
        <v>354</v>
      </c>
      <c r="F93" s="240">
        <v>0</v>
      </c>
      <c r="G93" s="240" t="s">
        <v>509</v>
      </c>
      <c r="H93" s="237">
        <v>1</v>
      </c>
      <c r="I93" s="224">
        <v>94620306</v>
      </c>
      <c r="J93" s="224">
        <v>94620306</v>
      </c>
      <c r="K93" s="238">
        <v>0</v>
      </c>
      <c r="L93" s="226">
        <v>0</v>
      </c>
      <c r="M93" s="214" t="s">
        <v>22</v>
      </c>
      <c r="N93" s="226" t="s">
        <v>510</v>
      </c>
      <c r="O93" s="241" t="s">
        <v>608</v>
      </c>
      <c r="P93" s="226">
        <v>7560009</v>
      </c>
      <c r="Q93" s="242" t="s">
        <v>609</v>
      </c>
      <c r="R93" s="223"/>
      <c r="S93" s="223"/>
      <c r="T93" s="223"/>
      <c r="U93" s="223"/>
      <c r="V93" s="223"/>
      <c r="W93" s="223"/>
      <c r="X93" s="223"/>
      <c r="Y93" s="223"/>
      <c r="Z93" s="223"/>
    </row>
    <row r="94" spans="1:26" ht="37.5" customHeight="1" x14ac:dyDescent="0.25">
      <c r="A94" s="233">
        <v>80101504</v>
      </c>
      <c r="B94" s="234" t="s">
        <v>612</v>
      </c>
      <c r="C94" s="233">
        <v>1</v>
      </c>
      <c r="D94" s="233">
        <v>1</v>
      </c>
      <c r="E94" s="233">
        <f>11*30+15</f>
        <v>345</v>
      </c>
      <c r="F94" s="240">
        <v>0</v>
      </c>
      <c r="G94" s="240" t="s">
        <v>509</v>
      </c>
      <c r="H94" s="237">
        <v>1</v>
      </c>
      <c r="I94" s="224">
        <v>78931400</v>
      </c>
      <c r="J94" s="224">
        <v>78931400</v>
      </c>
      <c r="K94" s="238">
        <v>0</v>
      </c>
      <c r="L94" s="226">
        <v>0</v>
      </c>
      <c r="M94" s="214" t="s">
        <v>22</v>
      </c>
      <c r="N94" s="226" t="s">
        <v>510</v>
      </c>
      <c r="O94" s="241" t="s">
        <v>608</v>
      </c>
      <c r="P94" s="226">
        <v>7560009</v>
      </c>
      <c r="Q94" s="242" t="s">
        <v>609</v>
      </c>
      <c r="R94" s="223"/>
      <c r="S94" s="223"/>
      <c r="T94" s="223"/>
      <c r="U94" s="223"/>
      <c r="V94" s="223"/>
      <c r="W94" s="223"/>
      <c r="X94" s="223"/>
      <c r="Y94" s="223"/>
      <c r="Z94" s="223"/>
    </row>
    <row r="95" spans="1:26" ht="37.5" customHeight="1" x14ac:dyDescent="0.25">
      <c r="A95" s="233">
        <v>80101504</v>
      </c>
      <c r="B95" s="234" t="s">
        <v>613</v>
      </c>
      <c r="C95" s="233">
        <v>1</v>
      </c>
      <c r="D95" s="233">
        <v>1</v>
      </c>
      <c r="E95" s="233">
        <f>11*30+12</f>
        <v>342</v>
      </c>
      <c r="F95" s="240">
        <v>0</v>
      </c>
      <c r="G95" s="240" t="s">
        <v>509</v>
      </c>
      <c r="H95" s="237">
        <v>1</v>
      </c>
      <c r="I95" s="224">
        <v>70725600</v>
      </c>
      <c r="J95" s="224">
        <v>70725600</v>
      </c>
      <c r="K95" s="238">
        <v>0</v>
      </c>
      <c r="L95" s="226">
        <v>0</v>
      </c>
      <c r="M95" s="214" t="s">
        <v>22</v>
      </c>
      <c r="N95" s="226" t="s">
        <v>510</v>
      </c>
      <c r="O95" s="241" t="s">
        <v>608</v>
      </c>
      <c r="P95" s="226">
        <v>7560009</v>
      </c>
      <c r="Q95" s="242" t="s">
        <v>609</v>
      </c>
      <c r="R95" s="223"/>
      <c r="S95" s="223"/>
      <c r="T95" s="223"/>
      <c r="U95" s="223"/>
      <c r="V95" s="223"/>
      <c r="W95" s="223"/>
      <c r="X95" s="223"/>
      <c r="Y95" s="223"/>
      <c r="Z95" s="223"/>
    </row>
    <row r="96" spans="1:26" ht="37.5" customHeight="1" x14ac:dyDescent="0.25">
      <c r="A96" s="233" t="s">
        <v>614</v>
      </c>
      <c r="B96" s="248" t="s">
        <v>615</v>
      </c>
      <c r="C96" s="233">
        <v>1</v>
      </c>
      <c r="D96" s="233">
        <v>1</v>
      </c>
      <c r="E96" s="233">
        <f>11*30+15</f>
        <v>345</v>
      </c>
      <c r="F96" s="240">
        <v>0</v>
      </c>
      <c r="G96" s="240" t="s">
        <v>509</v>
      </c>
      <c r="H96" s="237">
        <v>1</v>
      </c>
      <c r="I96" s="224">
        <v>47789929</v>
      </c>
      <c r="J96" s="224">
        <v>47789929</v>
      </c>
      <c r="K96" s="238">
        <v>0</v>
      </c>
      <c r="L96" s="226">
        <v>0</v>
      </c>
      <c r="M96" s="214" t="s">
        <v>22</v>
      </c>
      <c r="N96" s="226" t="s">
        <v>510</v>
      </c>
      <c r="O96" s="241" t="s">
        <v>608</v>
      </c>
      <c r="P96" s="226">
        <v>7560009</v>
      </c>
      <c r="Q96" s="242" t="s">
        <v>609</v>
      </c>
      <c r="R96" s="223"/>
      <c r="S96" s="223"/>
      <c r="T96" s="223"/>
      <c r="U96" s="223"/>
      <c r="V96" s="223"/>
      <c r="W96" s="223"/>
      <c r="X96" s="223"/>
      <c r="Y96" s="223"/>
      <c r="Z96" s="223"/>
    </row>
    <row r="97" spans="1:26" ht="37.5" customHeight="1" x14ac:dyDescent="0.25">
      <c r="A97" s="233" t="s">
        <v>616</v>
      </c>
      <c r="B97" s="248" t="s">
        <v>617</v>
      </c>
      <c r="C97" s="233">
        <v>1</v>
      </c>
      <c r="D97" s="233">
        <v>1</v>
      </c>
      <c r="E97" s="233">
        <f>11*30+12</f>
        <v>342</v>
      </c>
      <c r="F97" s="240">
        <v>0</v>
      </c>
      <c r="G97" s="240" t="s">
        <v>509</v>
      </c>
      <c r="H97" s="237">
        <v>1</v>
      </c>
      <c r="I97" s="224">
        <v>47374364</v>
      </c>
      <c r="J97" s="224">
        <v>47374364</v>
      </c>
      <c r="K97" s="238">
        <v>0</v>
      </c>
      <c r="L97" s="226">
        <v>0</v>
      </c>
      <c r="M97" s="214" t="s">
        <v>22</v>
      </c>
      <c r="N97" s="226" t="s">
        <v>510</v>
      </c>
      <c r="O97" s="241" t="s">
        <v>608</v>
      </c>
      <c r="P97" s="226">
        <v>7560009</v>
      </c>
      <c r="Q97" s="242" t="s">
        <v>609</v>
      </c>
      <c r="R97" s="223"/>
      <c r="S97" s="223"/>
      <c r="T97" s="223"/>
      <c r="U97" s="223"/>
      <c r="V97" s="223"/>
      <c r="W97" s="223"/>
      <c r="X97" s="223"/>
      <c r="Y97" s="223"/>
      <c r="Z97" s="223"/>
    </row>
    <row r="98" spans="1:26" ht="37.5" customHeight="1" x14ac:dyDescent="0.25">
      <c r="A98" s="233">
        <v>94131603</v>
      </c>
      <c r="B98" s="234" t="s">
        <v>618</v>
      </c>
      <c r="C98" s="233">
        <v>1</v>
      </c>
      <c r="D98" s="233">
        <v>1</v>
      </c>
      <c r="E98" s="233">
        <f t="shared" ref="E98:E99" si="25">11*30+15</f>
        <v>345</v>
      </c>
      <c r="F98" s="240">
        <v>0</v>
      </c>
      <c r="G98" s="240" t="s">
        <v>509</v>
      </c>
      <c r="H98" s="237">
        <v>1</v>
      </c>
      <c r="I98" s="224">
        <v>94300000</v>
      </c>
      <c r="J98" s="224">
        <v>94300000</v>
      </c>
      <c r="K98" s="238">
        <v>0</v>
      </c>
      <c r="L98" s="226">
        <v>0</v>
      </c>
      <c r="M98" s="214" t="s">
        <v>22</v>
      </c>
      <c r="N98" s="226" t="s">
        <v>510</v>
      </c>
      <c r="O98" s="241" t="s">
        <v>619</v>
      </c>
      <c r="P98" s="226">
        <v>7560009</v>
      </c>
      <c r="Q98" s="242" t="s">
        <v>23</v>
      </c>
      <c r="R98" s="223"/>
      <c r="S98" s="223"/>
      <c r="T98" s="223"/>
      <c r="U98" s="223"/>
      <c r="V98" s="223"/>
      <c r="W98" s="223"/>
      <c r="X98" s="223"/>
      <c r="Y98" s="223"/>
      <c r="Z98" s="223"/>
    </row>
    <row r="99" spans="1:26" ht="44.25" customHeight="1" x14ac:dyDescent="0.25">
      <c r="A99" s="249">
        <v>80111600</v>
      </c>
      <c r="B99" s="250" t="s">
        <v>620</v>
      </c>
      <c r="C99" s="220">
        <v>1</v>
      </c>
      <c r="D99" s="220">
        <v>1</v>
      </c>
      <c r="E99" s="222">
        <f t="shared" si="25"/>
        <v>345</v>
      </c>
      <c r="F99" s="240">
        <v>0</v>
      </c>
      <c r="G99" s="240" t="s">
        <v>509</v>
      </c>
      <c r="H99" s="223">
        <v>1</v>
      </c>
      <c r="I99" s="224">
        <v>69000000</v>
      </c>
      <c r="J99" s="224">
        <v>69000000</v>
      </c>
      <c r="K99" s="225">
        <v>0</v>
      </c>
      <c r="L99" s="225">
        <v>0</v>
      </c>
      <c r="M99" s="226" t="s">
        <v>621</v>
      </c>
      <c r="N99" s="226" t="s">
        <v>510</v>
      </c>
      <c r="O99" s="226" t="s">
        <v>619</v>
      </c>
      <c r="P99" s="226">
        <v>7560009</v>
      </c>
      <c r="Q99" s="239" t="s">
        <v>23</v>
      </c>
      <c r="R99" s="223"/>
      <c r="S99" s="223"/>
      <c r="T99" s="223"/>
      <c r="U99" s="223"/>
      <c r="V99" s="223"/>
      <c r="W99" s="223"/>
      <c r="X99" s="223"/>
      <c r="Y99" s="223"/>
      <c r="Z99" s="223"/>
    </row>
    <row r="100" spans="1:26" ht="37.5" customHeight="1" x14ac:dyDescent="0.25">
      <c r="A100" s="233" t="s">
        <v>181</v>
      </c>
      <c r="B100" s="234" t="s">
        <v>622</v>
      </c>
      <c r="C100" s="233">
        <v>1</v>
      </c>
      <c r="D100" s="233">
        <v>1</v>
      </c>
      <c r="E100" s="233">
        <f t="shared" ref="E100:E107" si="26">11*30+21</f>
        <v>351</v>
      </c>
      <c r="F100" s="240">
        <v>0</v>
      </c>
      <c r="G100" s="240" t="s">
        <v>509</v>
      </c>
      <c r="H100" s="237">
        <v>1</v>
      </c>
      <c r="I100" s="224">
        <v>52650000</v>
      </c>
      <c r="J100" s="224">
        <v>52650000</v>
      </c>
      <c r="K100" s="238">
        <v>0</v>
      </c>
      <c r="L100" s="226">
        <v>0</v>
      </c>
      <c r="M100" s="214" t="s">
        <v>22</v>
      </c>
      <c r="N100" s="226" t="s">
        <v>510</v>
      </c>
      <c r="O100" s="241" t="s">
        <v>623</v>
      </c>
      <c r="P100" s="226">
        <v>7560009</v>
      </c>
      <c r="Q100" s="242" t="s">
        <v>624</v>
      </c>
      <c r="R100" s="223"/>
      <c r="S100" s="223"/>
      <c r="T100" s="223"/>
      <c r="U100" s="223"/>
      <c r="V100" s="223"/>
      <c r="W100" s="223"/>
      <c r="X100" s="223"/>
      <c r="Y100" s="223"/>
      <c r="Z100" s="223"/>
    </row>
    <row r="101" spans="1:26" ht="37.5" customHeight="1" x14ac:dyDescent="0.25">
      <c r="A101" s="233" t="s">
        <v>181</v>
      </c>
      <c r="B101" s="234" t="s">
        <v>622</v>
      </c>
      <c r="C101" s="233">
        <v>1</v>
      </c>
      <c r="D101" s="233">
        <v>1</v>
      </c>
      <c r="E101" s="233">
        <f t="shared" si="26"/>
        <v>351</v>
      </c>
      <c r="F101" s="240">
        <v>0</v>
      </c>
      <c r="G101" s="240" t="s">
        <v>509</v>
      </c>
      <c r="H101" s="237">
        <v>1</v>
      </c>
      <c r="I101" s="224">
        <v>52650000</v>
      </c>
      <c r="J101" s="224">
        <v>52650000</v>
      </c>
      <c r="K101" s="238">
        <v>0</v>
      </c>
      <c r="L101" s="226">
        <v>0</v>
      </c>
      <c r="M101" s="214" t="s">
        <v>22</v>
      </c>
      <c r="N101" s="226" t="s">
        <v>510</v>
      </c>
      <c r="O101" s="241" t="s">
        <v>623</v>
      </c>
      <c r="P101" s="226">
        <v>7560009</v>
      </c>
      <c r="Q101" s="242" t="s">
        <v>624</v>
      </c>
      <c r="R101" s="223"/>
      <c r="S101" s="223"/>
      <c r="T101" s="223"/>
      <c r="U101" s="223"/>
      <c r="V101" s="223"/>
      <c r="W101" s="223"/>
      <c r="X101" s="223"/>
      <c r="Y101" s="223"/>
      <c r="Z101" s="223"/>
    </row>
    <row r="102" spans="1:26" ht="37.5" customHeight="1" x14ac:dyDescent="0.25">
      <c r="A102" s="233" t="s">
        <v>625</v>
      </c>
      <c r="B102" s="234" t="s">
        <v>626</v>
      </c>
      <c r="C102" s="233">
        <v>1</v>
      </c>
      <c r="D102" s="233">
        <v>1</v>
      </c>
      <c r="E102" s="233">
        <f t="shared" si="26"/>
        <v>351</v>
      </c>
      <c r="F102" s="240">
        <v>0</v>
      </c>
      <c r="G102" s="240" t="s">
        <v>509</v>
      </c>
      <c r="H102" s="237">
        <v>1</v>
      </c>
      <c r="I102" s="224">
        <v>117000000</v>
      </c>
      <c r="J102" s="224">
        <v>117000000</v>
      </c>
      <c r="K102" s="238">
        <v>0</v>
      </c>
      <c r="L102" s="226">
        <v>0</v>
      </c>
      <c r="M102" s="214" t="s">
        <v>22</v>
      </c>
      <c r="N102" s="226" t="s">
        <v>510</v>
      </c>
      <c r="O102" s="241" t="s">
        <v>627</v>
      </c>
      <c r="P102" s="226">
        <v>7560009</v>
      </c>
      <c r="Q102" s="242" t="s">
        <v>628</v>
      </c>
      <c r="R102" s="223"/>
      <c r="S102" s="223"/>
      <c r="T102" s="223"/>
      <c r="U102" s="223"/>
      <c r="V102" s="223"/>
      <c r="W102" s="223"/>
      <c r="X102" s="223"/>
      <c r="Y102" s="223"/>
      <c r="Z102" s="223"/>
    </row>
    <row r="103" spans="1:26" ht="37.5" customHeight="1" x14ac:dyDescent="0.25">
      <c r="A103" s="233" t="s">
        <v>625</v>
      </c>
      <c r="B103" s="234" t="s">
        <v>626</v>
      </c>
      <c r="C103" s="233">
        <v>1</v>
      </c>
      <c r="D103" s="233">
        <v>1</v>
      </c>
      <c r="E103" s="233">
        <f t="shared" si="26"/>
        <v>351</v>
      </c>
      <c r="F103" s="240">
        <v>0</v>
      </c>
      <c r="G103" s="240" t="s">
        <v>509</v>
      </c>
      <c r="H103" s="237">
        <v>1</v>
      </c>
      <c r="I103" s="224">
        <v>117000000</v>
      </c>
      <c r="J103" s="224">
        <v>117000000</v>
      </c>
      <c r="K103" s="238">
        <v>0</v>
      </c>
      <c r="L103" s="226">
        <v>0</v>
      </c>
      <c r="M103" s="214" t="s">
        <v>22</v>
      </c>
      <c r="N103" s="226" t="s">
        <v>510</v>
      </c>
      <c r="O103" s="241" t="s">
        <v>627</v>
      </c>
      <c r="P103" s="226">
        <v>7560009</v>
      </c>
      <c r="Q103" s="242" t="s">
        <v>628</v>
      </c>
      <c r="R103" s="223"/>
      <c r="S103" s="223"/>
      <c r="T103" s="223"/>
      <c r="U103" s="223"/>
      <c r="V103" s="223"/>
      <c r="W103" s="223"/>
      <c r="X103" s="223"/>
      <c r="Y103" s="223"/>
      <c r="Z103" s="223"/>
    </row>
    <row r="104" spans="1:26" ht="37.5" customHeight="1" x14ac:dyDescent="0.25">
      <c r="A104" s="233" t="s">
        <v>629</v>
      </c>
      <c r="B104" s="234" t="s">
        <v>630</v>
      </c>
      <c r="C104" s="233">
        <v>1</v>
      </c>
      <c r="D104" s="233">
        <v>1</v>
      </c>
      <c r="E104" s="233">
        <f t="shared" si="26"/>
        <v>351</v>
      </c>
      <c r="F104" s="240">
        <v>0</v>
      </c>
      <c r="G104" s="240" t="s">
        <v>509</v>
      </c>
      <c r="H104" s="237">
        <v>1</v>
      </c>
      <c r="I104" s="224">
        <v>55575000</v>
      </c>
      <c r="J104" s="224">
        <v>55575000</v>
      </c>
      <c r="K104" s="238">
        <v>0</v>
      </c>
      <c r="L104" s="226">
        <v>0</v>
      </c>
      <c r="M104" s="214" t="s">
        <v>22</v>
      </c>
      <c r="N104" s="226" t="s">
        <v>510</v>
      </c>
      <c r="O104" s="241" t="s">
        <v>623</v>
      </c>
      <c r="P104" s="226">
        <v>7560009</v>
      </c>
      <c r="Q104" s="242" t="s">
        <v>624</v>
      </c>
      <c r="R104" s="223"/>
      <c r="S104" s="223"/>
      <c r="T104" s="223"/>
      <c r="U104" s="223"/>
      <c r="V104" s="223"/>
      <c r="W104" s="223"/>
      <c r="X104" s="223"/>
      <c r="Y104" s="223"/>
      <c r="Z104" s="223"/>
    </row>
    <row r="105" spans="1:26" ht="37.5" customHeight="1" x14ac:dyDescent="0.25">
      <c r="A105" s="233" t="s">
        <v>629</v>
      </c>
      <c r="B105" s="234" t="s">
        <v>630</v>
      </c>
      <c r="C105" s="233">
        <v>1</v>
      </c>
      <c r="D105" s="233">
        <v>1</v>
      </c>
      <c r="E105" s="233">
        <f t="shared" si="26"/>
        <v>351</v>
      </c>
      <c r="F105" s="240">
        <v>0</v>
      </c>
      <c r="G105" s="240" t="s">
        <v>509</v>
      </c>
      <c r="H105" s="237">
        <v>1</v>
      </c>
      <c r="I105" s="224">
        <v>55575000</v>
      </c>
      <c r="J105" s="224">
        <v>55575000</v>
      </c>
      <c r="K105" s="238">
        <v>0</v>
      </c>
      <c r="L105" s="226">
        <v>0</v>
      </c>
      <c r="M105" s="214" t="s">
        <v>22</v>
      </c>
      <c r="N105" s="226" t="s">
        <v>510</v>
      </c>
      <c r="O105" s="241" t="s">
        <v>623</v>
      </c>
      <c r="P105" s="226">
        <v>7560009</v>
      </c>
      <c r="Q105" s="242" t="s">
        <v>624</v>
      </c>
      <c r="R105" s="223"/>
      <c r="S105" s="223"/>
      <c r="T105" s="223"/>
      <c r="U105" s="223"/>
      <c r="V105" s="223"/>
      <c r="W105" s="223"/>
      <c r="X105" s="223"/>
      <c r="Y105" s="223"/>
      <c r="Z105" s="223"/>
    </row>
    <row r="106" spans="1:26" ht="37.5" customHeight="1" x14ac:dyDescent="0.25">
      <c r="A106" s="233">
        <v>93151507</v>
      </c>
      <c r="B106" s="234" t="s">
        <v>631</v>
      </c>
      <c r="C106" s="233">
        <v>1</v>
      </c>
      <c r="D106" s="233">
        <v>1</v>
      </c>
      <c r="E106" s="233">
        <f t="shared" si="26"/>
        <v>351</v>
      </c>
      <c r="F106" s="240">
        <v>0</v>
      </c>
      <c r="G106" s="240" t="s">
        <v>509</v>
      </c>
      <c r="H106" s="237">
        <v>1</v>
      </c>
      <c r="I106" s="224">
        <v>17550000</v>
      </c>
      <c r="J106" s="224">
        <v>17550000</v>
      </c>
      <c r="K106" s="238">
        <v>0</v>
      </c>
      <c r="L106" s="226">
        <v>0</v>
      </c>
      <c r="M106" s="214" t="s">
        <v>22</v>
      </c>
      <c r="N106" s="226" t="s">
        <v>510</v>
      </c>
      <c r="O106" s="241" t="s">
        <v>632</v>
      </c>
      <c r="P106" s="226">
        <v>7560009</v>
      </c>
      <c r="Q106" s="242" t="s">
        <v>556</v>
      </c>
      <c r="R106" s="223"/>
      <c r="S106" s="223"/>
      <c r="T106" s="223"/>
      <c r="U106" s="223"/>
      <c r="V106" s="223"/>
      <c r="W106" s="223"/>
      <c r="X106" s="223"/>
      <c r="Y106" s="223"/>
      <c r="Z106" s="223"/>
    </row>
    <row r="107" spans="1:26" ht="37.5" customHeight="1" x14ac:dyDescent="0.25">
      <c r="A107" s="233">
        <v>93151507</v>
      </c>
      <c r="B107" s="234" t="s">
        <v>631</v>
      </c>
      <c r="C107" s="233">
        <v>1</v>
      </c>
      <c r="D107" s="233">
        <v>1</v>
      </c>
      <c r="E107" s="233">
        <f t="shared" si="26"/>
        <v>351</v>
      </c>
      <c r="F107" s="240">
        <v>0</v>
      </c>
      <c r="G107" s="240" t="s">
        <v>509</v>
      </c>
      <c r="H107" s="237">
        <v>1</v>
      </c>
      <c r="I107" s="224">
        <v>17550000</v>
      </c>
      <c r="J107" s="224">
        <v>17550000</v>
      </c>
      <c r="K107" s="238">
        <v>0</v>
      </c>
      <c r="L107" s="226">
        <v>0</v>
      </c>
      <c r="M107" s="214" t="s">
        <v>22</v>
      </c>
      <c r="N107" s="226" t="s">
        <v>510</v>
      </c>
      <c r="O107" s="241" t="s">
        <v>632</v>
      </c>
      <c r="P107" s="226">
        <v>7560009</v>
      </c>
      <c r="Q107" s="242" t="s">
        <v>556</v>
      </c>
      <c r="R107" s="223"/>
      <c r="S107" s="223"/>
      <c r="T107" s="223"/>
      <c r="U107" s="223"/>
      <c r="V107" s="223"/>
      <c r="W107" s="223"/>
      <c r="X107" s="223"/>
      <c r="Y107" s="223"/>
      <c r="Z107" s="223"/>
    </row>
    <row r="108" spans="1:26" ht="37.5" customHeight="1" x14ac:dyDescent="0.25">
      <c r="A108" s="233">
        <v>93151507</v>
      </c>
      <c r="B108" s="234" t="s">
        <v>633</v>
      </c>
      <c r="C108" s="233">
        <v>1</v>
      </c>
      <c r="D108" s="233">
        <v>1</v>
      </c>
      <c r="E108" s="233">
        <f t="shared" ref="E108:E109" si="27">8*30</f>
        <v>240</v>
      </c>
      <c r="F108" s="240">
        <v>0</v>
      </c>
      <c r="G108" s="240" t="s">
        <v>509</v>
      </c>
      <c r="H108" s="237">
        <v>1</v>
      </c>
      <c r="I108" s="224">
        <v>24000000</v>
      </c>
      <c r="J108" s="224">
        <v>24000000</v>
      </c>
      <c r="K108" s="238">
        <v>0</v>
      </c>
      <c r="L108" s="226">
        <v>0</v>
      </c>
      <c r="M108" s="214" t="s">
        <v>22</v>
      </c>
      <c r="N108" s="226" t="s">
        <v>510</v>
      </c>
      <c r="O108" s="241" t="s">
        <v>632</v>
      </c>
      <c r="P108" s="226">
        <v>7560009</v>
      </c>
      <c r="Q108" s="242" t="s">
        <v>556</v>
      </c>
      <c r="R108" s="223"/>
      <c r="S108" s="223"/>
      <c r="T108" s="223"/>
      <c r="U108" s="223"/>
      <c r="V108" s="223"/>
      <c r="W108" s="223"/>
      <c r="X108" s="223"/>
      <c r="Y108" s="223"/>
      <c r="Z108" s="223"/>
    </row>
    <row r="109" spans="1:26" ht="37.5" customHeight="1" x14ac:dyDescent="0.25">
      <c r="A109" s="233">
        <v>93151507</v>
      </c>
      <c r="B109" s="234" t="s">
        <v>633</v>
      </c>
      <c r="C109" s="233">
        <v>1</v>
      </c>
      <c r="D109" s="233">
        <v>1</v>
      </c>
      <c r="E109" s="233">
        <f t="shared" si="27"/>
        <v>240</v>
      </c>
      <c r="F109" s="240">
        <v>0</v>
      </c>
      <c r="G109" s="240" t="s">
        <v>509</v>
      </c>
      <c r="H109" s="237">
        <v>1</v>
      </c>
      <c r="I109" s="224">
        <v>24000000</v>
      </c>
      <c r="J109" s="224">
        <v>24000000</v>
      </c>
      <c r="K109" s="238">
        <v>0</v>
      </c>
      <c r="L109" s="226">
        <v>0</v>
      </c>
      <c r="M109" s="214" t="s">
        <v>22</v>
      </c>
      <c r="N109" s="226" t="s">
        <v>510</v>
      </c>
      <c r="O109" s="241" t="s">
        <v>632</v>
      </c>
      <c r="P109" s="226">
        <v>7560009</v>
      </c>
      <c r="Q109" s="242" t="s">
        <v>556</v>
      </c>
      <c r="R109" s="223"/>
      <c r="S109" s="223"/>
      <c r="T109" s="223"/>
      <c r="U109" s="223"/>
      <c r="V109" s="223"/>
      <c r="W109" s="223"/>
      <c r="X109" s="223"/>
      <c r="Y109" s="223"/>
      <c r="Z109" s="223"/>
    </row>
    <row r="110" spans="1:26" ht="37.5" customHeight="1" x14ac:dyDescent="0.25">
      <c r="A110" s="233">
        <v>93151507</v>
      </c>
      <c r="B110" s="234" t="s">
        <v>634</v>
      </c>
      <c r="C110" s="233">
        <v>1</v>
      </c>
      <c r="D110" s="233">
        <v>1</v>
      </c>
      <c r="E110" s="233">
        <f>9*30</f>
        <v>270</v>
      </c>
      <c r="F110" s="240">
        <v>0</v>
      </c>
      <c r="G110" s="240" t="s">
        <v>509</v>
      </c>
      <c r="H110" s="237">
        <v>1</v>
      </c>
      <c r="I110" s="224">
        <v>72000000</v>
      </c>
      <c r="J110" s="224">
        <v>72000000</v>
      </c>
      <c r="K110" s="238">
        <v>0</v>
      </c>
      <c r="L110" s="226">
        <v>0</v>
      </c>
      <c r="M110" s="214" t="s">
        <v>22</v>
      </c>
      <c r="N110" s="226" t="s">
        <v>510</v>
      </c>
      <c r="O110" s="241" t="s">
        <v>632</v>
      </c>
      <c r="P110" s="226">
        <v>7560009</v>
      </c>
      <c r="Q110" s="242" t="s">
        <v>556</v>
      </c>
      <c r="R110" s="223"/>
      <c r="S110" s="223"/>
      <c r="T110" s="223"/>
      <c r="U110" s="223"/>
      <c r="V110" s="223"/>
      <c r="W110" s="223"/>
      <c r="X110" s="223"/>
      <c r="Y110" s="223"/>
      <c r="Z110" s="223"/>
    </row>
    <row r="111" spans="1:26" ht="37.5" customHeight="1" x14ac:dyDescent="0.25">
      <c r="A111" s="233">
        <v>93151507</v>
      </c>
      <c r="B111" s="234" t="s">
        <v>635</v>
      </c>
      <c r="C111" s="233">
        <v>1</v>
      </c>
      <c r="D111" s="233">
        <v>1</v>
      </c>
      <c r="E111" s="233">
        <f t="shared" ref="E111:E113" si="28">11*30</f>
        <v>330</v>
      </c>
      <c r="F111" s="240">
        <v>0</v>
      </c>
      <c r="G111" s="240" t="s">
        <v>509</v>
      </c>
      <c r="H111" s="237">
        <v>1</v>
      </c>
      <c r="I111" s="224">
        <v>66000000</v>
      </c>
      <c r="J111" s="224">
        <v>66000000</v>
      </c>
      <c r="K111" s="238">
        <v>0</v>
      </c>
      <c r="L111" s="226">
        <v>0</v>
      </c>
      <c r="M111" s="214" t="s">
        <v>22</v>
      </c>
      <c r="N111" s="226" t="s">
        <v>510</v>
      </c>
      <c r="O111" s="241" t="s">
        <v>632</v>
      </c>
      <c r="P111" s="226">
        <v>7560009</v>
      </c>
      <c r="Q111" s="242" t="s">
        <v>556</v>
      </c>
      <c r="R111" s="223"/>
      <c r="S111" s="223"/>
      <c r="T111" s="223"/>
      <c r="U111" s="223"/>
      <c r="V111" s="223"/>
      <c r="W111" s="223"/>
      <c r="X111" s="223"/>
      <c r="Y111" s="223"/>
      <c r="Z111" s="223"/>
    </row>
    <row r="112" spans="1:26" ht="37.5" customHeight="1" x14ac:dyDescent="0.25">
      <c r="A112" s="233">
        <v>93151507</v>
      </c>
      <c r="B112" s="234" t="s">
        <v>636</v>
      </c>
      <c r="C112" s="233">
        <v>1</v>
      </c>
      <c r="D112" s="233">
        <v>1</v>
      </c>
      <c r="E112" s="233">
        <f t="shared" si="28"/>
        <v>330</v>
      </c>
      <c r="F112" s="240">
        <v>0</v>
      </c>
      <c r="G112" s="240" t="s">
        <v>509</v>
      </c>
      <c r="H112" s="237">
        <v>1</v>
      </c>
      <c r="I112" s="224">
        <v>29700000</v>
      </c>
      <c r="J112" s="224">
        <v>29700000</v>
      </c>
      <c r="K112" s="238">
        <v>0</v>
      </c>
      <c r="L112" s="226">
        <v>0</v>
      </c>
      <c r="M112" s="214" t="s">
        <v>22</v>
      </c>
      <c r="N112" s="226" t="s">
        <v>510</v>
      </c>
      <c r="O112" s="241" t="s">
        <v>632</v>
      </c>
      <c r="P112" s="226">
        <v>7560009</v>
      </c>
      <c r="Q112" s="242" t="s">
        <v>556</v>
      </c>
      <c r="R112" s="223"/>
      <c r="S112" s="223"/>
      <c r="T112" s="223"/>
      <c r="U112" s="223"/>
      <c r="V112" s="223"/>
      <c r="W112" s="223"/>
      <c r="X112" s="223"/>
      <c r="Y112" s="223"/>
      <c r="Z112" s="223"/>
    </row>
    <row r="113" spans="1:26" ht="37.5" customHeight="1" x14ac:dyDescent="0.25">
      <c r="A113" s="233">
        <v>80111620</v>
      </c>
      <c r="B113" s="234" t="s">
        <v>637</v>
      </c>
      <c r="C113" s="233">
        <v>1</v>
      </c>
      <c r="D113" s="233">
        <v>1</v>
      </c>
      <c r="E113" s="233">
        <f t="shared" si="28"/>
        <v>330</v>
      </c>
      <c r="F113" s="240">
        <v>0</v>
      </c>
      <c r="G113" s="240" t="s">
        <v>509</v>
      </c>
      <c r="H113" s="237">
        <v>1</v>
      </c>
      <c r="I113" s="224">
        <v>90200000</v>
      </c>
      <c r="J113" s="224">
        <v>90200000</v>
      </c>
      <c r="K113" s="238">
        <v>0</v>
      </c>
      <c r="L113" s="226">
        <v>0</v>
      </c>
      <c r="M113" s="214" t="s">
        <v>22</v>
      </c>
      <c r="N113" s="226" t="s">
        <v>510</v>
      </c>
      <c r="O113" s="241" t="s">
        <v>638</v>
      </c>
      <c r="P113" s="226">
        <v>7560009</v>
      </c>
      <c r="Q113" s="242" t="s">
        <v>188</v>
      </c>
      <c r="R113" s="223"/>
      <c r="S113" s="223"/>
      <c r="T113" s="223"/>
      <c r="U113" s="223"/>
      <c r="V113" s="223"/>
      <c r="W113" s="223"/>
      <c r="X113" s="223"/>
      <c r="Y113" s="223"/>
      <c r="Z113" s="223"/>
    </row>
    <row r="114" spans="1:26" ht="37.5" customHeight="1" x14ac:dyDescent="0.25">
      <c r="A114" s="233" t="s">
        <v>639</v>
      </c>
      <c r="B114" s="234" t="s">
        <v>640</v>
      </c>
      <c r="C114" s="233">
        <v>1</v>
      </c>
      <c r="D114" s="233">
        <v>1</v>
      </c>
      <c r="E114" s="233">
        <f>11*30+21</f>
        <v>351</v>
      </c>
      <c r="F114" s="240">
        <v>0</v>
      </c>
      <c r="G114" s="240" t="s">
        <v>509</v>
      </c>
      <c r="H114" s="237">
        <v>1</v>
      </c>
      <c r="I114" s="224">
        <v>72697283</v>
      </c>
      <c r="J114" s="224">
        <v>72697283</v>
      </c>
      <c r="K114" s="238">
        <v>0</v>
      </c>
      <c r="L114" s="226">
        <v>0</v>
      </c>
      <c r="M114" s="214" t="s">
        <v>22</v>
      </c>
      <c r="N114" s="226" t="s">
        <v>510</v>
      </c>
      <c r="O114" s="241" t="s">
        <v>638</v>
      </c>
      <c r="P114" s="226">
        <v>7560009</v>
      </c>
      <c r="Q114" s="242" t="s">
        <v>188</v>
      </c>
      <c r="R114" s="223"/>
      <c r="S114" s="223"/>
      <c r="T114" s="223"/>
      <c r="U114" s="223"/>
      <c r="V114" s="223"/>
      <c r="W114" s="223"/>
      <c r="X114" s="223"/>
      <c r="Y114" s="223"/>
      <c r="Z114" s="223"/>
    </row>
    <row r="115" spans="1:26" ht="37.5" customHeight="1" x14ac:dyDescent="0.25">
      <c r="A115" s="233" t="s">
        <v>641</v>
      </c>
      <c r="B115" s="234" t="s">
        <v>642</v>
      </c>
      <c r="C115" s="233">
        <v>1</v>
      </c>
      <c r="D115" s="233">
        <v>1</v>
      </c>
      <c r="E115" s="233">
        <f>11*30</f>
        <v>330</v>
      </c>
      <c r="F115" s="240">
        <v>0</v>
      </c>
      <c r="G115" s="240" t="s">
        <v>509</v>
      </c>
      <c r="H115" s="237">
        <v>1</v>
      </c>
      <c r="I115" s="224">
        <v>77000000</v>
      </c>
      <c r="J115" s="224">
        <v>77000000</v>
      </c>
      <c r="K115" s="238">
        <v>0</v>
      </c>
      <c r="L115" s="226">
        <v>0</v>
      </c>
      <c r="M115" s="214" t="s">
        <v>22</v>
      </c>
      <c r="N115" s="226" t="s">
        <v>510</v>
      </c>
      <c r="O115" s="241" t="s">
        <v>638</v>
      </c>
      <c r="P115" s="226">
        <v>7560009</v>
      </c>
      <c r="Q115" s="242" t="s">
        <v>188</v>
      </c>
      <c r="R115" s="223"/>
      <c r="S115" s="223"/>
      <c r="T115" s="223"/>
      <c r="U115" s="223"/>
      <c r="V115" s="223"/>
      <c r="W115" s="223"/>
      <c r="X115" s="223"/>
      <c r="Y115" s="223"/>
      <c r="Z115" s="223"/>
    </row>
    <row r="116" spans="1:26" ht="37.5" customHeight="1" x14ac:dyDescent="0.25">
      <c r="A116" s="233">
        <v>78111502</v>
      </c>
      <c r="B116" s="234" t="s">
        <v>553</v>
      </c>
      <c r="C116" s="233">
        <v>1</v>
      </c>
      <c r="D116" s="233">
        <v>2</v>
      </c>
      <c r="E116" s="233">
        <v>11</v>
      </c>
      <c r="F116" s="240">
        <v>1</v>
      </c>
      <c r="G116" s="240" t="s">
        <v>554</v>
      </c>
      <c r="H116" s="237">
        <v>1</v>
      </c>
      <c r="I116" s="224">
        <v>73397016</v>
      </c>
      <c r="J116" s="224">
        <v>73397016</v>
      </c>
      <c r="K116" s="238">
        <v>0</v>
      </c>
      <c r="L116" s="226">
        <v>0</v>
      </c>
      <c r="M116" s="214" t="s">
        <v>22</v>
      </c>
      <c r="N116" s="226" t="s">
        <v>510</v>
      </c>
      <c r="O116" s="241" t="s">
        <v>555</v>
      </c>
      <c r="P116" s="226">
        <v>7560009</v>
      </c>
      <c r="Q116" s="242" t="s">
        <v>556</v>
      </c>
      <c r="R116" s="223"/>
      <c r="S116" s="223"/>
      <c r="T116" s="223"/>
      <c r="U116" s="223"/>
      <c r="V116" s="223"/>
      <c r="W116" s="223"/>
      <c r="X116" s="223"/>
      <c r="Y116" s="223"/>
      <c r="Z116" s="223"/>
    </row>
    <row r="117" spans="1:26" ht="37.5" customHeight="1" x14ac:dyDescent="0.25">
      <c r="A117" s="233">
        <v>78102200</v>
      </c>
      <c r="B117" s="234" t="s">
        <v>180</v>
      </c>
      <c r="C117" s="233">
        <v>12</v>
      </c>
      <c r="D117" s="233">
        <v>12</v>
      </c>
      <c r="E117" s="233">
        <v>24</v>
      </c>
      <c r="F117" s="240">
        <v>1</v>
      </c>
      <c r="G117" s="240" t="s">
        <v>509</v>
      </c>
      <c r="H117" s="237">
        <v>1</v>
      </c>
      <c r="I117" s="224">
        <v>161525756</v>
      </c>
      <c r="J117" s="224">
        <v>79252668</v>
      </c>
      <c r="K117" s="238">
        <v>1</v>
      </c>
      <c r="L117" s="226">
        <v>3</v>
      </c>
      <c r="M117" s="214" t="s">
        <v>22</v>
      </c>
      <c r="N117" s="226" t="s">
        <v>510</v>
      </c>
      <c r="O117" s="241" t="s">
        <v>632</v>
      </c>
      <c r="P117" s="226">
        <v>7560009</v>
      </c>
      <c r="Q117" s="242" t="s">
        <v>556</v>
      </c>
      <c r="R117" s="223"/>
      <c r="S117" s="223"/>
      <c r="T117" s="223"/>
      <c r="U117" s="223"/>
      <c r="V117" s="223"/>
      <c r="W117" s="223"/>
      <c r="X117" s="223"/>
      <c r="Y117" s="223"/>
      <c r="Z117" s="223"/>
    </row>
    <row r="118" spans="1:26" ht="37.5" customHeight="1" x14ac:dyDescent="0.25">
      <c r="A118" s="220">
        <v>80111600</v>
      </c>
      <c r="B118" s="221" t="s">
        <v>643</v>
      </c>
      <c r="C118" s="220">
        <v>1</v>
      </c>
      <c r="D118" s="220">
        <v>1</v>
      </c>
      <c r="E118" s="222">
        <v>180</v>
      </c>
      <c r="F118" s="223">
        <v>0</v>
      </c>
      <c r="G118" s="223" t="s">
        <v>509</v>
      </c>
      <c r="H118" s="223">
        <v>1</v>
      </c>
      <c r="I118" s="224">
        <v>12000000</v>
      </c>
      <c r="J118" s="224">
        <v>12000000</v>
      </c>
      <c r="K118" s="225">
        <v>0</v>
      </c>
      <c r="L118" s="225">
        <v>0</v>
      </c>
      <c r="M118" s="214" t="s">
        <v>22</v>
      </c>
      <c r="N118" s="226" t="s">
        <v>510</v>
      </c>
      <c r="O118" s="241" t="s">
        <v>623</v>
      </c>
      <c r="P118" s="226">
        <v>7560009</v>
      </c>
      <c r="Q118" s="242" t="s">
        <v>624</v>
      </c>
      <c r="R118" s="223"/>
      <c r="S118" s="223"/>
      <c r="T118" s="223"/>
      <c r="U118" s="223"/>
      <c r="V118" s="223"/>
      <c r="W118" s="223"/>
      <c r="X118" s="223"/>
      <c r="Y118" s="223"/>
      <c r="Z118" s="223"/>
    </row>
    <row r="119" spans="1:26" ht="12.75" customHeight="1" x14ac:dyDescent="0.25">
      <c r="A119" s="214" t="s">
        <v>644</v>
      </c>
      <c r="B119" s="214" t="s">
        <v>645</v>
      </c>
      <c r="C119" s="214">
        <v>1</v>
      </c>
      <c r="D119" s="214">
        <v>1</v>
      </c>
      <c r="E119" s="214">
        <f>11+3</f>
        <v>14</v>
      </c>
      <c r="F119" s="214">
        <v>1</v>
      </c>
      <c r="G119" s="214" t="s">
        <v>600</v>
      </c>
      <c r="H119" s="214">
        <v>1</v>
      </c>
      <c r="I119" s="251">
        <f>2576000+423450</f>
        <v>2999450</v>
      </c>
      <c r="J119" s="251">
        <v>423450</v>
      </c>
      <c r="K119" s="214">
        <v>0</v>
      </c>
      <c r="L119" s="214">
        <v>0</v>
      </c>
      <c r="M119" s="214" t="s">
        <v>22</v>
      </c>
      <c r="N119" s="214" t="s">
        <v>510</v>
      </c>
      <c r="O119" s="214" t="s">
        <v>646</v>
      </c>
      <c r="P119" s="214">
        <v>7560009</v>
      </c>
      <c r="Q119" s="252" t="s">
        <v>188</v>
      </c>
      <c r="R119" s="214"/>
      <c r="S119" s="214"/>
      <c r="T119" s="214"/>
      <c r="U119" s="214"/>
      <c r="V119" s="214"/>
      <c r="W119" s="214"/>
      <c r="X119" s="214"/>
      <c r="Y119" s="214"/>
      <c r="Z119" s="214"/>
    </row>
    <row r="120" spans="1:26" ht="12.75" customHeight="1" x14ac:dyDescent="0.25">
      <c r="A120" s="214" t="s">
        <v>644</v>
      </c>
      <c r="B120" s="214" t="s">
        <v>647</v>
      </c>
      <c r="C120" s="214">
        <v>2</v>
      </c>
      <c r="D120" s="214">
        <v>3</v>
      </c>
      <c r="E120" s="214">
        <v>9</v>
      </c>
      <c r="F120" s="214">
        <v>1</v>
      </c>
      <c r="G120" s="214" t="s">
        <v>600</v>
      </c>
      <c r="H120" s="214">
        <v>1</v>
      </c>
      <c r="I120" s="251">
        <f t="shared" ref="I120:J120" si="29">8000000-423450+3000000</f>
        <v>10576550</v>
      </c>
      <c r="J120" s="251">
        <f t="shared" si="29"/>
        <v>10576550</v>
      </c>
      <c r="K120" s="214">
        <v>0</v>
      </c>
      <c r="L120" s="214">
        <v>0</v>
      </c>
      <c r="M120" s="214" t="s">
        <v>22</v>
      </c>
      <c r="N120" s="214" t="s">
        <v>510</v>
      </c>
      <c r="O120" s="214" t="s">
        <v>646</v>
      </c>
      <c r="P120" s="214">
        <v>7560009</v>
      </c>
      <c r="Q120" s="252" t="s">
        <v>188</v>
      </c>
      <c r="R120" s="214"/>
      <c r="S120" s="214"/>
      <c r="T120" s="214"/>
      <c r="U120" s="214"/>
      <c r="V120" s="214"/>
      <c r="W120" s="214"/>
      <c r="X120" s="214"/>
      <c r="Y120" s="214"/>
      <c r="Z120" s="214"/>
    </row>
    <row r="121" spans="1:26" ht="12.75" customHeight="1" x14ac:dyDescent="0.25">
      <c r="A121" s="253">
        <v>43231505</v>
      </c>
      <c r="B121" s="214" t="s">
        <v>648</v>
      </c>
      <c r="C121" s="214">
        <v>1</v>
      </c>
      <c r="D121" s="214">
        <v>1</v>
      </c>
      <c r="E121" s="214">
        <v>12</v>
      </c>
      <c r="F121" s="214">
        <v>1</v>
      </c>
      <c r="G121" s="214" t="s">
        <v>509</v>
      </c>
      <c r="H121" s="214">
        <v>1</v>
      </c>
      <c r="I121" s="251">
        <v>40494120</v>
      </c>
      <c r="J121" s="251">
        <v>40494120</v>
      </c>
      <c r="K121" s="214">
        <v>0</v>
      </c>
      <c r="L121" s="214">
        <v>0</v>
      </c>
      <c r="M121" s="214" t="s">
        <v>22</v>
      </c>
      <c r="N121" s="214" t="s">
        <v>510</v>
      </c>
      <c r="O121" s="214" t="s">
        <v>646</v>
      </c>
      <c r="P121" s="214">
        <v>7560009</v>
      </c>
      <c r="Q121" s="252" t="s">
        <v>188</v>
      </c>
      <c r="R121" s="214"/>
      <c r="S121" s="214"/>
      <c r="T121" s="214"/>
      <c r="U121" s="214"/>
      <c r="V121" s="214"/>
      <c r="W121" s="214"/>
      <c r="X121" s="214"/>
      <c r="Y121" s="214"/>
      <c r="Z121" s="214"/>
    </row>
    <row r="122" spans="1:26" ht="12.75" customHeight="1" x14ac:dyDescent="0.25">
      <c r="A122" s="253">
        <v>86101705</v>
      </c>
      <c r="B122" s="214" t="s">
        <v>649</v>
      </c>
      <c r="C122" s="214">
        <v>2</v>
      </c>
      <c r="D122" s="214">
        <v>3</v>
      </c>
      <c r="E122" s="214">
        <v>9</v>
      </c>
      <c r="F122" s="214">
        <v>1</v>
      </c>
      <c r="G122" s="214" t="s">
        <v>509</v>
      </c>
      <c r="H122" s="214">
        <v>1</v>
      </c>
      <c r="I122" s="251">
        <v>50000000</v>
      </c>
      <c r="J122" s="251">
        <v>50000000</v>
      </c>
      <c r="K122" s="214">
        <v>0</v>
      </c>
      <c r="L122" s="214">
        <v>0</v>
      </c>
      <c r="M122" s="214" t="s">
        <v>22</v>
      </c>
      <c r="N122" s="214" t="s">
        <v>510</v>
      </c>
      <c r="O122" s="214" t="s">
        <v>646</v>
      </c>
      <c r="P122" s="214">
        <v>7560009</v>
      </c>
      <c r="Q122" s="252" t="s">
        <v>188</v>
      </c>
      <c r="R122" s="214"/>
      <c r="S122" s="214"/>
      <c r="T122" s="214"/>
      <c r="U122" s="214"/>
      <c r="V122" s="214"/>
      <c r="W122" s="214"/>
      <c r="X122" s="214"/>
      <c r="Y122" s="214"/>
      <c r="Z122" s="214"/>
    </row>
    <row r="123" spans="1:26" ht="12.75" customHeight="1" x14ac:dyDescent="0.25">
      <c r="A123" s="253" t="s">
        <v>650</v>
      </c>
      <c r="B123" s="214" t="s">
        <v>651</v>
      </c>
      <c r="C123" s="214">
        <v>8</v>
      </c>
      <c r="D123" s="214">
        <v>8</v>
      </c>
      <c r="E123" s="214">
        <v>3</v>
      </c>
      <c r="F123" s="214">
        <v>1</v>
      </c>
      <c r="G123" s="214" t="s">
        <v>554</v>
      </c>
      <c r="H123" s="214">
        <v>1</v>
      </c>
      <c r="I123" s="251">
        <v>1500000</v>
      </c>
      <c r="J123" s="251">
        <v>1500000</v>
      </c>
      <c r="K123" s="214">
        <v>0</v>
      </c>
      <c r="L123" s="214">
        <v>0</v>
      </c>
      <c r="M123" s="214" t="s">
        <v>22</v>
      </c>
      <c r="N123" s="214" t="s">
        <v>510</v>
      </c>
      <c r="O123" s="214" t="s">
        <v>646</v>
      </c>
      <c r="P123" s="214">
        <v>7560009</v>
      </c>
      <c r="Q123" s="252" t="s">
        <v>188</v>
      </c>
      <c r="R123" s="214"/>
      <c r="S123" s="214"/>
      <c r="T123" s="214"/>
      <c r="U123" s="214"/>
      <c r="V123" s="214"/>
      <c r="W123" s="214"/>
      <c r="X123" s="214"/>
      <c r="Y123" s="214"/>
      <c r="Z123" s="214"/>
    </row>
    <row r="124" spans="1:26" ht="12.75" customHeight="1" x14ac:dyDescent="0.25">
      <c r="A124" s="253">
        <v>93141506</v>
      </c>
      <c r="B124" s="214" t="s">
        <v>652</v>
      </c>
      <c r="C124" s="214">
        <v>2</v>
      </c>
      <c r="D124" s="214">
        <v>3</v>
      </c>
      <c r="E124" s="214">
        <v>10</v>
      </c>
      <c r="F124" s="214">
        <v>1</v>
      </c>
      <c r="G124" s="214" t="s">
        <v>509</v>
      </c>
      <c r="H124" s="214">
        <v>1</v>
      </c>
      <c r="I124" s="251">
        <v>100000000</v>
      </c>
      <c r="J124" s="251">
        <v>100000000</v>
      </c>
      <c r="K124" s="214">
        <v>0</v>
      </c>
      <c r="L124" s="214">
        <v>0</v>
      </c>
      <c r="M124" s="214" t="s">
        <v>22</v>
      </c>
      <c r="N124" s="214" t="s">
        <v>510</v>
      </c>
      <c r="O124" s="214" t="s">
        <v>646</v>
      </c>
      <c r="P124" s="214">
        <v>7560009</v>
      </c>
      <c r="Q124" s="252" t="s">
        <v>188</v>
      </c>
      <c r="R124" s="214"/>
      <c r="S124" s="214"/>
      <c r="T124" s="214"/>
      <c r="U124" s="214"/>
      <c r="V124" s="214"/>
      <c r="W124" s="214"/>
      <c r="X124" s="214"/>
      <c r="Y124" s="214"/>
      <c r="Z124" s="214"/>
    </row>
    <row r="125" spans="1:26" ht="12.75" customHeight="1" x14ac:dyDescent="0.25">
      <c r="A125" s="253">
        <v>86111604</v>
      </c>
      <c r="B125" s="214" t="s">
        <v>653</v>
      </c>
      <c r="C125" s="214">
        <v>2</v>
      </c>
      <c r="D125" s="214">
        <v>3</v>
      </c>
      <c r="E125" s="214">
        <v>10</v>
      </c>
      <c r="F125" s="214">
        <v>1</v>
      </c>
      <c r="G125" s="214" t="s">
        <v>509</v>
      </c>
      <c r="H125" s="214">
        <v>1</v>
      </c>
      <c r="I125" s="251">
        <v>60000000</v>
      </c>
      <c r="J125" s="251">
        <v>60000000</v>
      </c>
      <c r="K125" s="214">
        <v>0</v>
      </c>
      <c r="L125" s="214">
        <v>0</v>
      </c>
      <c r="M125" s="214" t="s">
        <v>22</v>
      </c>
      <c r="N125" s="214" t="s">
        <v>510</v>
      </c>
      <c r="O125" s="214" t="s">
        <v>646</v>
      </c>
      <c r="P125" s="214">
        <v>7560009</v>
      </c>
      <c r="Q125" s="252" t="s">
        <v>188</v>
      </c>
      <c r="R125" s="214"/>
      <c r="S125" s="214"/>
      <c r="T125" s="214"/>
      <c r="U125" s="214"/>
      <c r="V125" s="214"/>
      <c r="W125" s="214"/>
      <c r="X125" s="214"/>
      <c r="Y125" s="214"/>
      <c r="Z125" s="214"/>
    </row>
    <row r="126" spans="1:26" ht="12.75" customHeight="1" x14ac:dyDescent="0.25">
      <c r="A126" s="253" t="s">
        <v>654</v>
      </c>
      <c r="B126" s="214" t="s">
        <v>655</v>
      </c>
      <c r="C126" s="214">
        <v>3</v>
      </c>
      <c r="D126" s="214">
        <v>4</v>
      </c>
      <c r="E126" s="214">
        <v>9</v>
      </c>
      <c r="F126" s="214">
        <v>1</v>
      </c>
      <c r="G126" s="214" t="s">
        <v>600</v>
      </c>
      <c r="H126" s="214">
        <v>1</v>
      </c>
      <c r="I126" s="251">
        <v>4000000</v>
      </c>
      <c r="J126" s="251">
        <v>4000000</v>
      </c>
      <c r="K126" s="214">
        <v>0</v>
      </c>
      <c r="L126" s="214">
        <v>0</v>
      </c>
      <c r="M126" s="214" t="s">
        <v>22</v>
      </c>
      <c r="N126" s="214" t="s">
        <v>510</v>
      </c>
      <c r="O126" s="214" t="s">
        <v>646</v>
      </c>
      <c r="P126" s="214">
        <v>7560009</v>
      </c>
      <c r="Q126" s="252" t="s">
        <v>188</v>
      </c>
      <c r="R126" s="214"/>
      <c r="S126" s="214"/>
      <c r="T126" s="214"/>
      <c r="U126" s="214"/>
      <c r="V126" s="214"/>
      <c r="W126" s="214"/>
      <c r="X126" s="214"/>
      <c r="Y126" s="214"/>
      <c r="Z126" s="214"/>
    </row>
    <row r="127" spans="1:26" ht="12.75" customHeight="1" x14ac:dyDescent="0.25">
      <c r="A127" s="253" t="s">
        <v>656</v>
      </c>
      <c r="B127" s="214" t="s">
        <v>657</v>
      </c>
      <c r="C127" s="214">
        <v>9</v>
      </c>
      <c r="D127" s="214">
        <v>10</v>
      </c>
      <c r="E127" s="214">
        <v>2</v>
      </c>
      <c r="F127" s="214">
        <v>1</v>
      </c>
      <c r="G127" s="214" t="s">
        <v>600</v>
      </c>
      <c r="H127" s="214">
        <v>1</v>
      </c>
      <c r="I127" s="251">
        <v>5000000</v>
      </c>
      <c r="J127" s="251">
        <v>5000000</v>
      </c>
      <c r="K127" s="214">
        <v>0</v>
      </c>
      <c r="L127" s="214">
        <v>0</v>
      </c>
      <c r="M127" s="214" t="s">
        <v>22</v>
      </c>
      <c r="N127" s="214" t="s">
        <v>510</v>
      </c>
      <c r="O127" s="214" t="s">
        <v>646</v>
      </c>
      <c r="P127" s="214">
        <v>7560009</v>
      </c>
      <c r="Q127" s="252" t="s">
        <v>188</v>
      </c>
      <c r="R127" s="214"/>
      <c r="S127" s="214"/>
      <c r="T127" s="214"/>
      <c r="U127" s="214"/>
      <c r="V127" s="214"/>
      <c r="W127" s="214"/>
      <c r="X127" s="214"/>
      <c r="Y127" s="214"/>
      <c r="Z127" s="214"/>
    </row>
    <row r="128" spans="1:26" ht="12.75" customHeight="1" x14ac:dyDescent="0.25">
      <c r="A128" s="253" t="s">
        <v>658</v>
      </c>
      <c r="B128" s="214" t="s">
        <v>162</v>
      </c>
      <c r="C128" s="214">
        <v>1</v>
      </c>
      <c r="D128" s="214">
        <v>1</v>
      </c>
      <c r="E128" s="214">
        <f>306+30+26</f>
        <v>362</v>
      </c>
      <c r="F128" s="214">
        <v>0</v>
      </c>
      <c r="G128" s="214" t="s">
        <v>554</v>
      </c>
      <c r="H128" s="214">
        <v>1</v>
      </c>
      <c r="I128" s="251">
        <f>56736636.69+9805011-1142479.69</f>
        <v>65399168</v>
      </c>
      <c r="J128" s="251">
        <v>9805011</v>
      </c>
      <c r="K128" s="214">
        <v>1</v>
      </c>
      <c r="L128" s="214">
        <v>3</v>
      </c>
      <c r="M128" s="214" t="s">
        <v>22</v>
      </c>
      <c r="N128" s="214" t="s">
        <v>510</v>
      </c>
      <c r="O128" s="214" t="s">
        <v>164</v>
      </c>
      <c r="P128" s="214">
        <v>7560009</v>
      </c>
      <c r="Q128" s="214" t="s">
        <v>165</v>
      </c>
      <c r="R128" s="214"/>
      <c r="S128" s="214"/>
      <c r="T128" s="214"/>
      <c r="U128" s="214"/>
      <c r="V128" s="214"/>
      <c r="W128" s="214"/>
      <c r="X128" s="214"/>
      <c r="Y128" s="214"/>
      <c r="Z128" s="214"/>
    </row>
    <row r="129" spans="1:26" ht="12.75" customHeight="1" x14ac:dyDescent="0.25">
      <c r="A129" s="253" t="s">
        <v>658</v>
      </c>
      <c r="B129" s="214" t="s">
        <v>162</v>
      </c>
      <c r="C129" s="214">
        <v>1</v>
      </c>
      <c r="D129" s="214">
        <v>2</v>
      </c>
      <c r="E129" s="214">
        <v>10</v>
      </c>
      <c r="F129" s="214">
        <v>1</v>
      </c>
      <c r="G129" s="214" t="s">
        <v>554</v>
      </c>
      <c r="H129" s="214">
        <v>1</v>
      </c>
      <c r="I129" s="251">
        <f t="shared" ref="I129:J129" si="30">71803000-9805011-20000000</f>
        <v>41997989</v>
      </c>
      <c r="J129" s="251">
        <f t="shared" si="30"/>
        <v>41997989</v>
      </c>
      <c r="K129" s="214">
        <v>0</v>
      </c>
      <c r="L129" s="214">
        <v>0</v>
      </c>
      <c r="M129" s="214" t="s">
        <v>22</v>
      </c>
      <c r="N129" s="214" t="s">
        <v>510</v>
      </c>
      <c r="O129" s="214" t="s">
        <v>164</v>
      </c>
      <c r="P129" s="214">
        <v>7560009</v>
      </c>
      <c r="Q129" s="214" t="s">
        <v>165</v>
      </c>
      <c r="R129" s="214"/>
      <c r="S129" s="214"/>
      <c r="T129" s="214"/>
      <c r="U129" s="214"/>
      <c r="V129" s="214"/>
      <c r="W129" s="214"/>
      <c r="X129" s="214"/>
      <c r="Y129" s="214"/>
      <c r="Z129" s="214"/>
    </row>
    <row r="130" spans="1:26" ht="12.75" customHeight="1" x14ac:dyDescent="0.25">
      <c r="A130" s="253">
        <v>76000000</v>
      </c>
      <c r="B130" s="214" t="s">
        <v>659</v>
      </c>
      <c r="C130" s="214">
        <v>1</v>
      </c>
      <c r="D130" s="214">
        <v>2</v>
      </c>
      <c r="E130" s="214">
        <f>10*30+15</f>
        <v>315</v>
      </c>
      <c r="F130" s="214">
        <v>0</v>
      </c>
      <c r="G130" s="214" t="s">
        <v>554</v>
      </c>
      <c r="H130" s="214">
        <v>1</v>
      </c>
      <c r="I130" s="251">
        <v>20000000</v>
      </c>
      <c r="J130" s="251">
        <v>20000000</v>
      </c>
      <c r="K130" s="214">
        <v>0</v>
      </c>
      <c r="L130" s="214">
        <v>0</v>
      </c>
      <c r="M130" s="214" t="s">
        <v>22</v>
      </c>
      <c r="N130" s="214" t="s">
        <v>510</v>
      </c>
      <c r="O130" s="214" t="s">
        <v>164</v>
      </c>
      <c r="P130" s="214">
        <v>7560009</v>
      </c>
      <c r="Q130" s="214" t="s">
        <v>165</v>
      </c>
      <c r="R130" s="214"/>
      <c r="S130" s="214"/>
      <c r="T130" s="214"/>
      <c r="U130" s="214"/>
      <c r="V130" s="214"/>
      <c r="W130" s="214"/>
      <c r="X130" s="214"/>
      <c r="Y130" s="214"/>
      <c r="Z130" s="214"/>
    </row>
    <row r="131" spans="1:26" ht="12.75" customHeight="1" x14ac:dyDescent="0.25">
      <c r="A131" s="253">
        <v>80131502</v>
      </c>
      <c r="B131" s="214" t="s">
        <v>176</v>
      </c>
      <c r="C131" s="214">
        <v>1</v>
      </c>
      <c r="D131" s="214">
        <v>1</v>
      </c>
      <c r="E131" s="214">
        <v>937</v>
      </c>
      <c r="F131" s="214">
        <v>0</v>
      </c>
      <c r="G131" s="214" t="s">
        <v>509</v>
      </c>
      <c r="H131" s="214">
        <v>1</v>
      </c>
      <c r="I131" s="254">
        <v>3743345833</v>
      </c>
      <c r="J131" s="251">
        <v>1449000000</v>
      </c>
      <c r="K131" s="214">
        <v>1</v>
      </c>
      <c r="L131" s="214">
        <v>3</v>
      </c>
      <c r="M131" s="214" t="s">
        <v>22</v>
      </c>
      <c r="N131" s="214" t="s">
        <v>510</v>
      </c>
      <c r="O131" s="214" t="s">
        <v>555</v>
      </c>
      <c r="P131" s="214">
        <v>7560009</v>
      </c>
      <c r="Q131" s="252" t="s">
        <v>556</v>
      </c>
      <c r="R131" s="214"/>
      <c r="S131" s="214"/>
      <c r="T131" s="214"/>
      <c r="U131" s="214"/>
      <c r="V131" s="214"/>
      <c r="W131" s="214"/>
      <c r="X131" s="214"/>
      <c r="Y131" s="214"/>
      <c r="Z131" s="214"/>
    </row>
    <row r="132" spans="1:26" ht="12.75" customHeight="1" x14ac:dyDescent="0.25">
      <c r="A132" s="253" t="s">
        <v>660</v>
      </c>
      <c r="B132" s="214" t="s">
        <v>25</v>
      </c>
      <c r="C132" s="214">
        <v>2</v>
      </c>
      <c r="D132" s="214">
        <v>3</v>
      </c>
      <c r="E132" s="214">
        <v>10</v>
      </c>
      <c r="F132" s="214">
        <v>1</v>
      </c>
      <c r="G132" s="214" t="s">
        <v>509</v>
      </c>
      <c r="H132" s="214">
        <v>1</v>
      </c>
      <c r="I132" s="251">
        <v>1000000</v>
      </c>
      <c r="J132" s="251">
        <v>1000000</v>
      </c>
      <c r="K132" s="214">
        <v>0</v>
      </c>
      <c r="L132" s="214">
        <v>0</v>
      </c>
      <c r="M132" s="214" t="s">
        <v>22</v>
      </c>
      <c r="N132" s="214" t="s">
        <v>510</v>
      </c>
      <c r="O132" s="214" t="s">
        <v>555</v>
      </c>
      <c r="P132" s="214">
        <v>7560009</v>
      </c>
      <c r="Q132" s="252" t="s">
        <v>556</v>
      </c>
      <c r="R132" s="214"/>
      <c r="S132" s="214"/>
      <c r="T132" s="214"/>
      <c r="U132" s="214"/>
      <c r="V132" s="214"/>
      <c r="W132" s="214"/>
      <c r="X132" s="214"/>
      <c r="Y132" s="214"/>
      <c r="Z132" s="214"/>
    </row>
    <row r="133" spans="1:26" ht="12.75" customHeight="1" x14ac:dyDescent="0.25">
      <c r="A133" s="253">
        <v>78131804</v>
      </c>
      <c r="B133" s="214" t="s">
        <v>26</v>
      </c>
      <c r="C133" s="214">
        <v>3</v>
      </c>
      <c r="D133" s="214">
        <v>4</v>
      </c>
      <c r="E133" s="214">
        <v>8</v>
      </c>
      <c r="F133" s="214">
        <v>1</v>
      </c>
      <c r="G133" s="214" t="s">
        <v>600</v>
      </c>
      <c r="H133" s="214">
        <v>1</v>
      </c>
      <c r="I133" s="255">
        <f t="shared" ref="I133:J133" si="31">7000000-1997092</f>
        <v>5002908</v>
      </c>
      <c r="J133" s="255">
        <f t="shared" si="31"/>
        <v>5002908</v>
      </c>
      <c r="K133" s="214">
        <v>0</v>
      </c>
      <c r="L133" s="214">
        <v>0</v>
      </c>
      <c r="M133" s="214" t="s">
        <v>22</v>
      </c>
      <c r="N133" s="214" t="s">
        <v>510</v>
      </c>
      <c r="O133" s="214" t="s">
        <v>555</v>
      </c>
      <c r="P133" s="214">
        <v>7560009</v>
      </c>
      <c r="Q133" s="252" t="s">
        <v>556</v>
      </c>
      <c r="R133" s="214"/>
      <c r="S133" s="214"/>
      <c r="T133" s="214"/>
      <c r="U133" s="214"/>
      <c r="V133" s="214"/>
      <c r="W133" s="214"/>
      <c r="X133" s="214"/>
      <c r="Y133" s="214"/>
      <c r="Z133" s="214"/>
    </row>
    <row r="134" spans="1:26" ht="12.75" customHeight="1" x14ac:dyDescent="0.25">
      <c r="A134" s="253">
        <v>78131804</v>
      </c>
      <c r="B134" s="214" t="s">
        <v>26</v>
      </c>
      <c r="C134" s="214">
        <v>1</v>
      </c>
      <c r="D134" s="214">
        <v>1</v>
      </c>
      <c r="E134" s="214">
        <f>9+4</f>
        <v>13</v>
      </c>
      <c r="F134" s="214">
        <v>1</v>
      </c>
      <c r="G134" s="214" t="s">
        <v>600</v>
      </c>
      <c r="H134" s="214">
        <v>1</v>
      </c>
      <c r="I134" s="251">
        <f>4362580+1997092-1305961</f>
        <v>5053711</v>
      </c>
      <c r="J134" s="251">
        <v>1997092</v>
      </c>
      <c r="K134" s="214">
        <v>1</v>
      </c>
      <c r="L134" s="214">
        <v>3</v>
      </c>
      <c r="M134" s="214" t="s">
        <v>22</v>
      </c>
      <c r="N134" s="214" t="s">
        <v>510</v>
      </c>
      <c r="O134" s="214" t="s">
        <v>555</v>
      </c>
      <c r="P134" s="214">
        <v>7560009</v>
      </c>
      <c r="Q134" s="252" t="s">
        <v>556</v>
      </c>
      <c r="R134" s="214"/>
      <c r="S134" s="214"/>
      <c r="T134" s="214"/>
      <c r="U134" s="214"/>
      <c r="V134" s="214"/>
      <c r="W134" s="214"/>
      <c r="X134" s="214"/>
      <c r="Y134" s="214"/>
      <c r="Z134" s="214"/>
    </row>
    <row r="135" spans="1:26" ht="12.75" customHeight="1" x14ac:dyDescent="0.25">
      <c r="A135" s="253">
        <v>78111800</v>
      </c>
      <c r="B135" s="214" t="s">
        <v>186</v>
      </c>
      <c r="C135" s="214">
        <v>1</v>
      </c>
      <c r="D135" s="214">
        <v>1</v>
      </c>
      <c r="E135" s="214">
        <v>10</v>
      </c>
      <c r="F135" s="214">
        <v>1</v>
      </c>
      <c r="G135" s="214" t="s">
        <v>661</v>
      </c>
      <c r="H135" s="214">
        <v>1</v>
      </c>
      <c r="I135" s="251">
        <f>30174528+11247600-7060528</f>
        <v>34361600</v>
      </c>
      <c r="J135" s="251">
        <v>11247600</v>
      </c>
      <c r="K135" s="214">
        <v>1</v>
      </c>
      <c r="L135" s="214">
        <v>3</v>
      </c>
      <c r="M135" s="214" t="s">
        <v>22</v>
      </c>
      <c r="N135" s="214" t="s">
        <v>510</v>
      </c>
      <c r="O135" s="214" t="s">
        <v>555</v>
      </c>
      <c r="P135" s="214">
        <v>7560009</v>
      </c>
      <c r="Q135" s="252" t="s">
        <v>556</v>
      </c>
      <c r="R135" s="214"/>
      <c r="S135" s="214"/>
      <c r="T135" s="214"/>
      <c r="U135" s="214"/>
      <c r="V135" s="214"/>
      <c r="W135" s="214"/>
      <c r="X135" s="214"/>
      <c r="Y135" s="214"/>
      <c r="Z135" s="214"/>
    </row>
    <row r="136" spans="1:26" ht="12.75" customHeight="1" x14ac:dyDescent="0.25">
      <c r="A136" s="253">
        <v>78111800</v>
      </c>
      <c r="B136" s="214" t="s">
        <v>186</v>
      </c>
      <c r="C136" s="214">
        <v>1</v>
      </c>
      <c r="D136" s="214">
        <v>2</v>
      </c>
      <c r="E136" s="214">
        <v>10</v>
      </c>
      <c r="F136" s="214">
        <v>1</v>
      </c>
      <c r="G136" s="214" t="s">
        <v>661</v>
      </c>
      <c r="H136" s="214">
        <v>1</v>
      </c>
      <c r="I136" s="251">
        <f t="shared" ref="I136:J136" si="32">125000000-11247600</f>
        <v>113752400</v>
      </c>
      <c r="J136" s="251">
        <f t="shared" si="32"/>
        <v>113752400</v>
      </c>
      <c r="K136" s="214">
        <v>0</v>
      </c>
      <c r="L136" s="214">
        <v>0</v>
      </c>
      <c r="M136" s="214" t="s">
        <v>22</v>
      </c>
      <c r="N136" s="214" t="s">
        <v>510</v>
      </c>
      <c r="O136" s="214" t="s">
        <v>555</v>
      </c>
      <c r="P136" s="214">
        <v>7560009</v>
      </c>
      <c r="Q136" s="252" t="s">
        <v>556</v>
      </c>
      <c r="R136" s="214"/>
      <c r="S136" s="214"/>
      <c r="T136" s="214"/>
      <c r="U136" s="214"/>
      <c r="V136" s="214"/>
      <c r="W136" s="214"/>
      <c r="X136" s="214"/>
      <c r="Y136" s="214"/>
      <c r="Z136" s="214"/>
    </row>
    <row r="137" spans="1:26" ht="12.75" customHeight="1" x14ac:dyDescent="0.25">
      <c r="A137" s="253" t="s">
        <v>662</v>
      </c>
      <c r="B137" s="214" t="s">
        <v>663</v>
      </c>
      <c r="C137" s="214">
        <v>9</v>
      </c>
      <c r="D137" s="214">
        <v>10</v>
      </c>
      <c r="E137" s="214">
        <v>3</v>
      </c>
      <c r="F137" s="214">
        <v>1</v>
      </c>
      <c r="G137" s="214" t="s">
        <v>554</v>
      </c>
      <c r="H137" s="214">
        <v>1</v>
      </c>
      <c r="I137" s="251">
        <v>3000000</v>
      </c>
      <c r="J137" s="251">
        <v>3000000</v>
      </c>
      <c r="K137" s="214">
        <v>0</v>
      </c>
      <c r="L137" s="214">
        <v>0</v>
      </c>
      <c r="M137" s="214" t="s">
        <v>22</v>
      </c>
      <c r="N137" s="214" t="s">
        <v>510</v>
      </c>
      <c r="O137" s="214" t="s">
        <v>187</v>
      </c>
      <c r="P137" s="214">
        <v>7560009</v>
      </c>
      <c r="Q137" s="214" t="s">
        <v>165</v>
      </c>
      <c r="R137" s="214"/>
      <c r="S137" s="214"/>
      <c r="T137" s="214"/>
      <c r="U137" s="214"/>
      <c r="V137" s="214"/>
      <c r="W137" s="214"/>
      <c r="X137" s="214"/>
      <c r="Y137" s="214"/>
      <c r="Z137" s="214"/>
    </row>
    <row r="138" spans="1:26" ht="12.75" customHeight="1" x14ac:dyDescent="0.25">
      <c r="A138" s="253">
        <v>44103103</v>
      </c>
      <c r="B138" s="214" t="s">
        <v>664</v>
      </c>
      <c r="C138" s="214">
        <v>10</v>
      </c>
      <c r="D138" s="214">
        <v>11</v>
      </c>
      <c r="E138" s="214">
        <v>1</v>
      </c>
      <c r="F138" s="214">
        <v>1</v>
      </c>
      <c r="G138" s="214" t="s">
        <v>600</v>
      </c>
      <c r="H138" s="214">
        <v>1</v>
      </c>
      <c r="I138" s="251">
        <v>7000000</v>
      </c>
      <c r="J138" s="251">
        <v>7000000</v>
      </c>
      <c r="K138" s="214">
        <v>0</v>
      </c>
      <c r="L138" s="214">
        <v>0</v>
      </c>
      <c r="M138" s="214" t="s">
        <v>22</v>
      </c>
      <c r="N138" s="214" t="s">
        <v>510</v>
      </c>
      <c r="O138" s="214" t="s">
        <v>187</v>
      </c>
      <c r="P138" s="214">
        <v>7560009</v>
      </c>
      <c r="Q138" s="214" t="s">
        <v>165</v>
      </c>
      <c r="R138" s="214"/>
      <c r="S138" s="214"/>
      <c r="T138" s="214"/>
      <c r="U138" s="214"/>
      <c r="V138" s="214"/>
      <c r="W138" s="214"/>
      <c r="X138" s="214"/>
      <c r="Y138" s="214"/>
      <c r="Z138" s="214"/>
    </row>
    <row r="139" spans="1:26" ht="12.75" customHeight="1" x14ac:dyDescent="0.25">
      <c r="A139" s="253">
        <v>78111502</v>
      </c>
      <c r="B139" s="214" t="s">
        <v>665</v>
      </c>
      <c r="C139" s="214">
        <v>1</v>
      </c>
      <c r="D139" s="214">
        <v>2</v>
      </c>
      <c r="E139" s="214">
        <v>11</v>
      </c>
      <c r="F139" s="214">
        <v>1</v>
      </c>
      <c r="G139" s="214" t="s">
        <v>554</v>
      </c>
      <c r="H139" s="214">
        <v>1</v>
      </c>
      <c r="I139" s="251">
        <v>10000000</v>
      </c>
      <c r="J139" s="251">
        <v>10000000</v>
      </c>
      <c r="K139" s="214">
        <v>0</v>
      </c>
      <c r="L139" s="214">
        <v>0</v>
      </c>
      <c r="M139" s="214" t="s">
        <v>22</v>
      </c>
      <c r="N139" s="214" t="s">
        <v>510</v>
      </c>
      <c r="O139" s="214" t="s">
        <v>555</v>
      </c>
      <c r="P139" s="214">
        <v>7560009</v>
      </c>
      <c r="Q139" s="252" t="s">
        <v>556</v>
      </c>
      <c r="R139" s="255"/>
      <c r="S139" s="214"/>
      <c r="T139" s="214"/>
      <c r="U139" s="255"/>
      <c r="V139" s="214"/>
      <c r="W139" s="214"/>
      <c r="X139" s="214"/>
      <c r="Y139" s="255"/>
      <c r="Z139" s="255"/>
    </row>
    <row r="140" spans="1:26" ht="12.75" customHeight="1" x14ac:dyDescent="0.25">
      <c r="A140" s="253">
        <v>81111800</v>
      </c>
      <c r="B140" s="214" t="s">
        <v>178</v>
      </c>
      <c r="C140" s="214">
        <v>1</v>
      </c>
      <c r="D140" s="214">
        <v>2</v>
      </c>
      <c r="E140" s="214">
        <v>11</v>
      </c>
      <c r="F140" s="214">
        <v>1</v>
      </c>
      <c r="G140" s="214" t="s">
        <v>509</v>
      </c>
      <c r="H140" s="214">
        <v>1</v>
      </c>
      <c r="I140" s="251">
        <v>80000000</v>
      </c>
      <c r="J140" s="251">
        <v>80000000</v>
      </c>
      <c r="K140" s="214">
        <v>0</v>
      </c>
      <c r="L140" s="214">
        <v>0</v>
      </c>
      <c r="M140" s="214" t="s">
        <v>22</v>
      </c>
      <c r="N140" s="214" t="s">
        <v>510</v>
      </c>
      <c r="O140" s="214" t="s">
        <v>555</v>
      </c>
      <c r="P140" s="214">
        <v>7560009</v>
      </c>
      <c r="Q140" s="252" t="s">
        <v>556</v>
      </c>
      <c r="R140" s="255"/>
      <c r="S140" s="214"/>
      <c r="T140" s="214"/>
      <c r="U140" s="255"/>
      <c r="V140" s="214"/>
      <c r="W140" s="214"/>
      <c r="X140" s="214"/>
      <c r="Y140" s="255"/>
      <c r="Z140" s="255"/>
    </row>
    <row r="141" spans="1:26" ht="12.75" customHeight="1" x14ac:dyDescent="0.25">
      <c r="A141" s="253">
        <v>43233201</v>
      </c>
      <c r="B141" s="214" t="s">
        <v>666</v>
      </c>
      <c r="C141" s="214">
        <v>2</v>
      </c>
      <c r="D141" s="214">
        <v>2</v>
      </c>
      <c r="E141" s="214">
        <v>10</v>
      </c>
      <c r="F141" s="214">
        <v>1</v>
      </c>
      <c r="G141" s="214" t="s">
        <v>600</v>
      </c>
      <c r="H141" s="214">
        <v>1</v>
      </c>
      <c r="I141" s="251">
        <v>2300000</v>
      </c>
      <c r="J141" s="251">
        <v>2300000</v>
      </c>
      <c r="K141" s="214">
        <v>0</v>
      </c>
      <c r="L141" s="214">
        <v>0</v>
      </c>
      <c r="M141" s="214" t="s">
        <v>22</v>
      </c>
      <c r="N141" s="214" t="s">
        <v>510</v>
      </c>
      <c r="O141" s="214" t="s">
        <v>173</v>
      </c>
      <c r="P141" s="214">
        <v>7560009</v>
      </c>
      <c r="Q141" s="256" t="s">
        <v>174</v>
      </c>
      <c r="R141" s="214"/>
      <c r="S141" s="214"/>
      <c r="T141" s="214"/>
      <c r="U141" s="214"/>
      <c r="V141" s="214"/>
      <c r="W141" s="214"/>
      <c r="X141" s="214"/>
      <c r="Y141" s="214"/>
      <c r="Z141" s="214"/>
    </row>
    <row r="142" spans="1:26" ht="12.75" customHeight="1" x14ac:dyDescent="0.25">
      <c r="A142" s="253">
        <v>80101604</v>
      </c>
      <c r="B142" s="214" t="s">
        <v>667</v>
      </c>
      <c r="C142" s="214">
        <v>1</v>
      </c>
      <c r="D142" s="214">
        <v>1</v>
      </c>
      <c r="E142" s="214">
        <f t="shared" ref="E142:E144" si="33">11*30+19</f>
        <v>349</v>
      </c>
      <c r="F142" s="214">
        <v>0</v>
      </c>
      <c r="G142" s="214" t="s">
        <v>509</v>
      </c>
      <c r="H142" s="214">
        <v>1</v>
      </c>
      <c r="I142" s="251">
        <f>(7500000/30)*E142</f>
        <v>87250000</v>
      </c>
      <c r="J142" s="251">
        <f t="shared" ref="J142:J145" si="34">+I142</f>
        <v>87250000</v>
      </c>
      <c r="K142" s="214">
        <v>0</v>
      </c>
      <c r="L142" s="214">
        <v>0</v>
      </c>
      <c r="M142" s="214" t="s">
        <v>22</v>
      </c>
      <c r="N142" s="214" t="s">
        <v>510</v>
      </c>
      <c r="O142" s="214" t="s">
        <v>173</v>
      </c>
      <c r="P142" s="214">
        <v>7560009</v>
      </c>
      <c r="Q142" s="256" t="s">
        <v>174</v>
      </c>
      <c r="R142" s="214"/>
      <c r="S142" s="214"/>
      <c r="T142" s="214"/>
      <c r="U142" s="214"/>
      <c r="V142" s="214"/>
      <c r="W142" s="214"/>
      <c r="X142" s="214"/>
      <c r="Y142" s="214"/>
      <c r="Z142" s="214"/>
    </row>
    <row r="143" spans="1:26" ht="12.75" customHeight="1" x14ac:dyDescent="0.25">
      <c r="A143" s="253">
        <v>84111502</v>
      </c>
      <c r="B143" s="214" t="s">
        <v>668</v>
      </c>
      <c r="C143" s="214">
        <v>1</v>
      </c>
      <c r="D143" s="214">
        <v>1</v>
      </c>
      <c r="E143" s="214">
        <f t="shared" si="33"/>
        <v>349</v>
      </c>
      <c r="F143" s="214">
        <v>0</v>
      </c>
      <c r="G143" s="214" t="s">
        <v>509</v>
      </c>
      <c r="H143" s="214">
        <v>1</v>
      </c>
      <c r="I143" s="251">
        <f>(4530000/30)*E143</f>
        <v>52699000</v>
      </c>
      <c r="J143" s="251">
        <f t="shared" si="34"/>
        <v>52699000</v>
      </c>
      <c r="K143" s="214">
        <v>0</v>
      </c>
      <c r="L143" s="214">
        <v>0</v>
      </c>
      <c r="M143" s="214" t="s">
        <v>22</v>
      </c>
      <c r="N143" s="214" t="s">
        <v>510</v>
      </c>
      <c r="O143" s="214" t="s">
        <v>669</v>
      </c>
      <c r="P143" s="214">
        <v>7560009</v>
      </c>
      <c r="Q143" s="256" t="s">
        <v>670</v>
      </c>
      <c r="R143" s="214"/>
      <c r="S143" s="214"/>
      <c r="T143" s="214"/>
      <c r="U143" s="214"/>
      <c r="V143" s="214"/>
      <c r="W143" s="214"/>
      <c r="X143" s="214"/>
      <c r="Y143" s="214"/>
      <c r="Z143" s="214"/>
    </row>
    <row r="144" spans="1:26" ht="12.75" customHeight="1" x14ac:dyDescent="0.25">
      <c r="A144" s="253">
        <v>80101604</v>
      </c>
      <c r="B144" s="214" t="s">
        <v>671</v>
      </c>
      <c r="C144" s="214">
        <v>1</v>
      </c>
      <c r="D144" s="214">
        <v>1</v>
      </c>
      <c r="E144" s="214">
        <f t="shared" si="33"/>
        <v>349</v>
      </c>
      <c r="F144" s="214">
        <v>0</v>
      </c>
      <c r="G144" s="214" t="s">
        <v>509</v>
      </c>
      <c r="H144" s="214">
        <v>1</v>
      </c>
      <c r="I144" s="251">
        <f>(6921000/30)*E144</f>
        <v>80514300</v>
      </c>
      <c r="J144" s="251">
        <f t="shared" si="34"/>
        <v>80514300</v>
      </c>
      <c r="K144" s="214">
        <v>0</v>
      </c>
      <c r="L144" s="214">
        <v>0</v>
      </c>
      <c r="M144" s="214" t="s">
        <v>22</v>
      </c>
      <c r="N144" s="214" t="s">
        <v>510</v>
      </c>
      <c r="O144" s="214" t="s">
        <v>173</v>
      </c>
      <c r="P144" s="214">
        <v>7560009</v>
      </c>
      <c r="Q144" s="256" t="s">
        <v>174</v>
      </c>
      <c r="R144" s="255"/>
      <c r="S144" s="214"/>
      <c r="T144" s="214"/>
      <c r="U144" s="255"/>
      <c r="V144" s="214"/>
      <c r="W144" s="214"/>
      <c r="X144" s="214"/>
      <c r="Y144" s="255"/>
      <c r="Z144" s="255"/>
    </row>
    <row r="145" spans="1:26" ht="12.75" customHeight="1" x14ac:dyDescent="0.25">
      <c r="A145" s="253">
        <v>80161504</v>
      </c>
      <c r="B145" s="214" t="s">
        <v>672</v>
      </c>
      <c r="C145" s="214">
        <v>1</v>
      </c>
      <c r="D145" s="214">
        <v>1</v>
      </c>
      <c r="E145" s="214">
        <f>11*30+15</f>
        <v>345</v>
      </c>
      <c r="F145" s="214">
        <v>0</v>
      </c>
      <c r="G145" s="214" t="s">
        <v>509</v>
      </c>
      <c r="H145" s="214">
        <v>1</v>
      </c>
      <c r="I145" s="251">
        <f>(7000000/30)*E145</f>
        <v>80500000</v>
      </c>
      <c r="J145" s="251">
        <f t="shared" si="34"/>
        <v>80500000</v>
      </c>
      <c r="K145" s="214">
        <v>0</v>
      </c>
      <c r="L145" s="214">
        <v>0</v>
      </c>
      <c r="M145" s="214" t="s">
        <v>22</v>
      </c>
      <c r="N145" s="214" t="s">
        <v>510</v>
      </c>
      <c r="O145" s="214" t="s">
        <v>673</v>
      </c>
      <c r="P145" s="214">
        <v>7560009</v>
      </c>
      <c r="Q145" s="252" t="s">
        <v>674</v>
      </c>
      <c r="R145" s="214"/>
      <c r="S145" s="214"/>
      <c r="T145" s="214"/>
      <c r="U145" s="214"/>
      <c r="V145" s="214"/>
      <c r="W145" s="214"/>
      <c r="X145" s="214"/>
      <c r="Y145" s="214"/>
      <c r="Z145" s="214"/>
    </row>
    <row r="146" spans="1:26" ht="12.75" customHeight="1" x14ac:dyDescent="0.25">
      <c r="A146" s="253">
        <v>43231513</v>
      </c>
      <c r="B146" s="214" t="s">
        <v>183</v>
      </c>
      <c r="C146" s="214">
        <v>1</v>
      </c>
      <c r="D146" s="214">
        <v>2</v>
      </c>
      <c r="E146" s="214">
        <v>1</v>
      </c>
      <c r="F146" s="214">
        <v>1</v>
      </c>
      <c r="G146" s="214" t="s">
        <v>554</v>
      </c>
      <c r="H146" s="214">
        <v>1</v>
      </c>
      <c r="I146" s="251">
        <v>50000000</v>
      </c>
      <c r="J146" s="251">
        <v>50000000</v>
      </c>
      <c r="K146" s="214">
        <v>0</v>
      </c>
      <c r="L146" s="214">
        <v>0</v>
      </c>
      <c r="M146" s="214" t="s">
        <v>22</v>
      </c>
      <c r="N146" s="214" t="s">
        <v>510</v>
      </c>
      <c r="O146" s="214" t="s">
        <v>675</v>
      </c>
      <c r="P146" s="214">
        <v>7560009</v>
      </c>
      <c r="Q146" s="252" t="s">
        <v>676</v>
      </c>
      <c r="R146" s="214"/>
      <c r="S146" s="214"/>
      <c r="T146" s="214"/>
      <c r="U146" s="214"/>
      <c r="V146" s="214"/>
      <c r="W146" s="214"/>
      <c r="X146" s="214"/>
      <c r="Y146" s="214"/>
      <c r="Z146" s="214"/>
    </row>
    <row r="147" spans="1:26" ht="12.75" customHeight="1" x14ac:dyDescent="0.25">
      <c r="A147" s="253">
        <v>81111800</v>
      </c>
      <c r="B147" s="214" t="s">
        <v>177</v>
      </c>
      <c r="C147" s="214">
        <v>1</v>
      </c>
      <c r="D147" s="214">
        <v>1</v>
      </c>
      <c r="E147" s="214">
        <f>16+(24*30)+5*30+6</f>
        <v>892</v>
      </c>
      <c r="F147" s="214">
        <v>0</v>
      </c>
      <c r="G147" s="214" t="s">
        <v>509</v>
      </c>
      <c r="H147" s="214">
        <v>1</v>
      </c>
      <c r="I147" s="251">
        <f>8320000+187200000*2+81120000</f>
        <v>463840000</v>
      </c>
      <c r="J147" s="251">
        <v>187200000</v>
      </c>
      <c r="K147" s="214">
        <v>1</v>
      </c>
      <c r="L147" s="214">
        <v>3</v>
      </c>
      <c r="M147" s="214" t="s">
        <v>22</v>
      </c>
      <c r="N147" s="214" t="s">
        <v>510</v>
      </c>
      <c r="O147" s="214" t="s">
        <v>675</v>
      </c>
      <c r="P147" s="214">
        <v>7560009</v>
      </c>
      <c r="Q147" s="252" t="s">
        <v>676</v>
      </c>
      <c r="R147" s="214"/>
      <c r="S147" s="214"/>
      <c r="T147" s="214"/>
      <c r="U147" s="214"/>
      <c r="V147" s="214"/>
      <c r="W147" s="214"/>
      <c r="X147" s="214"/>
      <c r="Y147" s="214"/>
      <c r="Z147" s="214"/>
    </row>
    <row r="148" spans="1:26" ht="12.75" customHeight="1" x14ac:dyDescent="0.25">
      <c r="A148" s="253">
        <v>81112102</v>
      </c>
      <c r="B148" s="214" t="s">
        <v>175</v>
      </c>
      <c r="C148" s="214">
        <v>1</v>
      </c>
      <c r="D148" s="214">
        <v>1</v>
      </c>
      <c r="E148" s="214">
        <f>16+(24*30)+150</f>
        <v>886</v>
      </c>
      <c r="F148" s="214">
        <v>0</v>
      </c>
      <c r="G148" s="214" t="s">
        <v>509</v>
      </c>
      <c r="H148" s="214">
        <v>1</v>
      </c>
      <c r="I148" s="251">
        <f>2219429+49937160*2+20807150</f>
        <v>122900899</v>
      </c>
      <c r="J148" s="251">
        <v>49937160</v>
      </c>
      <c r="K148" s="214">
        <v>1</v>
      </c>
      <c r="L148" s="214">
        <v>3</v>
      </c>
      <c r="M148" s="214" t="s">
        <v>22</v>
      </c>
      <c r="N148" s="214" t="s">
        <v>510</v>
      </c>
      <c r="O148" s="214" t="s">
        <v>675</v>
      </c>
      <c r="P148" s="214">
        <v>7560009</v>
      </c>
      <c r="Q148" s="252" t="s">
        <v>676</v>
      </c>
      <c r="R148" s="214"/>
      <c r="S148" s="214"/>
      <c r="T148" s="214"/>
      <c r="U148" s="214"/>
      <c r="V148" s="214"/>
      <c r="W148" s="214"/>
      <c r="X148" s="214"/>
      <c r="Y148" s="214"/>
      <c r="Z148" s="214"/>
    </row>
    <row r="149" spans="1:26" ht="12.75" customHeight="1" x14ac:dyDescent="0.25">
      <c r="A149" s="253" t="s">
        <v>677</v>
      </c>
      <c r="B149" s="214" t="s">
        <v>189</v>
      </c>
      <c r="C149" s="214">
        <v>1</v>
      </c>
      <c r="D149" s="214">
        <v>1</v>
      </c>
      <c r="E149" s="214">
        <v>1</v>
      </c>
      <c r="F149" s="214">
        <v>2</v>
      </c>
      <c r="G149" s="214" t="s">
        <v>600</v>
      </c>
      <c r="H149" s="214">
        <v>1</v>
      </c>
      <c r="I149" s="251">
        <v>24491000</v>
      </c>
      <c r="J149" s="251">
        <v>24491000</v>
      </c>
      <c r="K149" s="214">
        <v>0</v>
      </c>
      <c r="L149" s="214">
        <v>0</v>
      </c>
      <c r="M149" s="214" t="s">
        <v>22</v>
      </c>
      <c r="N149" s="214" t="s">
        <v>510</v>
      </c>
      <c r="O149" s="214" t="s">
        <v>675</v>
      </c>
      <c r="P149" s="214">
        <v>7560009</v>
      </c>
      <c r="Q149" s="252" t="s">
        <v>676</v>
      </c>
      <c r="R149" s="214"/>
      <c r="S149" s="214"/>
      <c r="T149" s="214"/>
      <c r="U149" s="214"/>
      <c r="V149" s="214"/>
      <c r="W149" s="214"/>
      <c r="X149" s="214"/>
      <c r="Y149" s="214"/>
      <c r="Z149" s="214"/>
    </row>
    <row r="150" spans="1:26" ht="12.75" customHeight="1" x14ac:dyDescent="0.25">
      <c r="A150" s="253">
        <v>81112102</v>
      </c>
      <c r="B150" s="214" t="s">
        <v>678</v>
      </c>
      <c r="C150" s="214">
        <v>3</v>
      </c>
      <c r="D150" s="214">
        <v>3</v>
      </c>
      <c r="E150" s="214">
        <v>12</v>
      </c>
      <c r="F150" s="214">
        <v>1</v>
      </c>
      <c r="G150" s="214" t="s">
        <v>554</v>
      </c>
      <c r="H150" s="214">
        <v>1</v>
      </c>
      <c r="I150" s="251">
        <v>45000000</v>
      </c>
      <c r="J150" s="251">
        <v>45000000</v>
      </c>
      <c r="K150" s="214">
        <v>0</v>
      </c>
      <c r="L150" s="214">
        <v>0</v>
      </c>
      <c r="M150" s="214" t="s">
        <v>22</v>
      </c>
      <c r="N150" s="214" t="s">
        <v>510</v>
      </c>
      <c r="O150" s="214" t="s">
        <v>675</v>
      </c>
      <c r="P150" s="214">
        <v>7560009</v>
      </c>
      <c r="Q150" s="252" t="s">
        <v>676</v>
      </c>
      <c r="R150" s="214"/>
      <c r="S150" s="214"/>
      <c r="T150" s="214"/>
      <c r="U150" s="214"/>
      <c r="V150" s="214"/>
      <c r="W150" s="214"/>
      <c r="X150" s="214"/>
      <c r="Y150" s="214"/>
      <c r="Z150" s="214"/>
    </row>
    <row r="151" spans="1:26" ht="12.75" customHeight="1" x14ac:dyDescent="0.25">
      <c r="A151" s="253" t="s">
        <v>679</v>
      </c>
      <c r="B151" s="214" t="s">
        <v>680</v>
      </c>
      <c r="C151" s="214">
        <v>7</v>
      </c>
      <c r="D151" s="214">
        <v>7</v>
      </c>
      <c r="E151" s="214">
        <v>3</v>
      </c>
      <c r="F151" s="214">
        <v>1</v>
      </c>
      <c r="G151" s="214" t="s">
        <v>600</v>
      </c>
      <c r="H151" s="214">
        <v>1</v>
      </c>
      <c r="I151" s="251">
        <v>15450000</v>
      </c>
      <c r="J151" s="251">
        <v>15450000</v>
      </c>
      <c r="K151" s="214">
        <v>0</v>
      </c>
      <c r="L151" s="214">
        <v>0</v>
      </c>
      <c r="M151" s="214" t="s">
        <v>22</v>
      </c>
      <c r="N151" s="214" t="s">
        <v>510</v>
      </c>
      <c r="O151" s="214" t="s">
        <v>675</v>
      </c>
      <c r="P151" s="214">
        <v>7560009</v>
      </c>
      <c r="Q151" s="252" t="s">
        <v>676</v>
      </c>
      <c r="R151" s="214"/>
      <c r="S151" s="214"/>
      <c r="T151" s="214"/>
      <c r="U151" s="214"/>
      <c r="V151" s="214"/>
      <c r="W151" s="214"/>
      <c r="X151" s="214"/>
      <c r="Y151" s="214"/>
      <c r="Z151" s="214"/>
    </row>
    <row r="152" spans="1:26" ht="12.75" customHeight="1" x14ac:dyDescent="0.25">
      <c r="A152" s="253">
        <v>43211500</v>
      </c>
      <c r="B152" s="214" t="s">
        <v>681</v>
      </c>
      <c r="C152" s="214">
        <v>2</v>
      </c>
      <c r="D152" s="214">
        <v>3</v>
      </c>
      <c r="E152" s="214">
        <v>1</v>
      </c>
      <c r="F152" s="214">
        <v>1</v>
      </c>
      <c r="G152" s="214" t="s">
        <v>554</v>
      </c>
      <c r="H152" s="214">
        <v>1</v>
      </c>
      <c r="I152" s="251">
        <v>30000000</v>
      </c>
      <c r="J152" s="251">
        <v>30000000</v>
      </c>
      <c r="K152" s="214">
        <v>0</v>
      </c>
      <c r="L152" s="214">
        <v>0</v>
      </c>
      <c r="M152" s="214" t="s">
        <v>22</v>
      </c>
      <c r="N152" s="214" t="s">
        <v>510</v>
      </c>
      <c r="O152" s="214" t="s">
        <v>675</v>
      </c>
      <c r="P152" s="214">
        <v>7560009</v>
      </c>
      <c r="Q152" s="252" t="s">
        <v>676</v>
      </c>
      <c r="R152" s="214"/>
      <c r="S152" s="214"/>
      <c r="T152" s="214"/>
      <c r="U152" s="214"/>
      <c r="V152" s="214"/>
      <c r="W152" s="214"/>
      <c r="X152" s="214"/>
      <c r="Y152" s="214"/>
      <c r="Z152" s="214"/>
    </row>
    <row r="153" spans="1:26" ht="12.75" customHeight="1" x14ac:dyDescent="0.25">
      <c r="A153" s="253">
        <v>81112501</v>
      </c>
      <c r="B153" s="214" t="s">
        <v>682</v>
      </c>
      <c r="C153" s="214">
        <v>5</v>
      </c>
      <c r="D153" s="214">
        <v>6</v>
      </c>
      <c r="E153" s="214">
        <v>1</v>
      </c>
      <c r="F153" s="214">
        <v>2</v>
      </c>
      <c r="G153" s="214" t="s">
        <v>509</v>
      </c>
      <c r="H153" s="214">
        <v>1</v>
      </c>
      <c r="I153" s="251">
        <v>7000000</v>
      </c>
      <c r="J153" s="251">
        <v>7000000</v>
      </c>
      <c r="K153" s="214">
        <v>0</v>
      </c>
      <c r="L153" s="214">
        <v>0</v>
      </c>
      <c r="M153" s="214" t="s">
        <v>22</v>
      </c>
      <c r="N153" s="214" t="s">
        <v>510</v>
      </c>
      <c r="O153" s="214" t="s">
        <v>675</v>
      </c>
      <c r="P153" s="214">
        <v>7560009</v>
      </c>
      <c r="Q153" s="252" t="s">
        <v>676</v>
      </c>
      <c r="R153" s="214"/>
      <c r="S153" s="214"/>
      <c r="T153" s="214"/>
      <c r="U153" s="214"/>
      <c r="V153" s="214"/>
      <c r="W153" s="214"/>
      <c r="X153" s="214"/>
      <c r="Y153" s="214"/>
      <c r="Z153" s="214"/>
    </row>
    <row r="154" spans="1:26" ht="12.75" customHeight="1" x14ac:dyDescent="0.25">
      <c r="A154" s="253"/>
      <c r="B154" s="214"/>
      <c r="C154" s="214"/>
      <c r="D154" s="214"/>
      <c r="E154" s="214"/>
      <c r="F154" s="214"/>
      <c r="G154" s="214"/>
      <c r="H154" s="214"/>
      <c r="I154" s="251"/>
      <c r="J154" s="257"/>
      <c r="K154" s="214"/>
      <c r="L154" s="214"/>
      <c r="M154" s="214"/>
      <c r="N154" s="214"/>
      <c r="O154" s="214"/>
      <c r="P154" s="214"/>
      <c r="Q154" s="214"/>
      <c r="R154" s="214"/>
      <c r="S154" s="214"/>
      <c r="T154" s="214"/>
      <c r="U154" s="214"/>
      <c r="V154" s="214"/>
      <c r="W154" s="214"/>
      <c r="X154" s="214"/>
      <c r="Y154" s="214"/>
      <c r="Z154" s="214"/>
    </row>
    <row r="156" spans="1:26" ht="15" customHeight="1" x14ac:dyDescent="0.25">
      <c r="I156" s="258"/>
    </row>
    <row r="157" spans="1:26" ht="15" customHeight="1" x14ac:dyDescent="0.25">
      <c r="I157" s="259"/>
    </row>
    <row r="158" spans="1:26" ht="15" customHeight="1" x14ac:dyDescent="0.25">
      <c r="U158" s="259"/>
      <c r="V158" s="259"/>
    </row>
    <row r="159" spans="1:26" ht="15" customHeight="1" x14ac:dyDescent="0.25">
      <c r="I159" s="259"/>
      <c r="J159" s="259"/>
      <c r="T159" s="259"/>
    </row>
    <row r="160" spans="1:26" ht="15" customHeight="1" x14ac:dyDescent="0.25">
      <c r="I160" s="259"/>
      <c r="J160" s="259"/>
    </row>
  </sheetData>
  <mergeCells count="1">
    <mergeCell ref="A1:Q3"/>
  </mergeCells>
  <hyperlinks>
    <hyperlink ref="Q5" r:id="rId1" xr:uid="{E41C7FB1-9C32-4BC3-A5E1-0354F093A885}"/>
    <hyperlink ref="Q13" r:id="rId2" xr:uid="{4EF0DD9B-D8B6-475E-A194-F7AF85A51A5A}"/>
    <hyperlink ref="Q35" r:id="rId3" xr:uid="{C376D29D-2732-44E3-9EFC-D990FFC0BC10}"/>
    <hyperlink ref="Q36" r:id="rId4" xr:uid="{7FA4B43A-A518-47FE-A130-F1E267D0E4C9}"/>
    <hyperlink ref="Q37" r:id="rId5" xr:uid="{06E01B8A-6709-4CB8-8BE7-F1574C839A13}"/>
    <hyperlink ref="Q38" r:id="rId6" xr:uid="{83A35F1A-0596-43D5-AECE-1D58A2FBF14B}"/>
    <hyperlink ref="Q39" r:id="rId7" xr:uid="{6717D865-5605-4357-8221-DEBEFA3E6E24}"/>
    <hyperlink ref="Q40" r:id="rId8" xr:uid="{9EFABB41-A4EE-4B01-95E1-237B7D943BCA}"/>
    <hyperlink ref="Q41" r:id="rId9" xr:uid="{067070F5-36BB-4CE2-9030-F97C8F658C35}"/>
    <hyperlink ref="Q42" r:id="rId10" xr:uid="{16EAA75E-11BE-4509-BD0C-1F17340272C8}"/>
    <hyperlink ref="Q44" r:id="rId11" xr:uid="{9D131B14-8481-4148-B1CF-11BA5639F2F5}"/>
    <hyperlink ref="Q45" r:id="rId12" xr:uid="{631CA302-F5C7-4F52-98F7-3CBDAE97C55A}"/>
    <hyperlink ref="Q46" r:id="rId13" xr:uid="{E88E5C50-46BD-4975-8D64-C793BF96C118}"/>
    <hyperlink ref="Q47" r:id="rId14" xr:uid="{2FD30646-A5AC-489C-A62C-2522FFE5A233}"/>
    <hyperlink ref="Q48" r:id="rId15" xr:uid="{31ABFA36-09AB-4684-BD0F-9BCC50E132F3}"/>
    <hyperlink ref="Q49" r:id="rId16" xr:uid="{81501EAD-93CC-43DF-819E-B35E4ADF7A25}"/>
    <hyperlink ref="Q50" r:id="rId17" xr:uid="{AF424402-F497-46BE-BD26-E82516AA5DA2}"/>
    <hyperlink ref="Q53" r:id="rId18" xr:uid="{EAEAB36E-608A-439B-AC11-E1568C11DA3A}"/>
    <hyperlink ref="Q54" r:id="rId19" xr:uid="{895048B4-03A5-4E98-A384-8CD228081E8A}"/>
    <hyperlink ref="Q76" r:id="rId20" xr:uid="{4B7B28E7-CC36-44D4-894B-3E8807D77583}"/>
    <hyperlink ref="Q77" r:id="rId21" xr:uid="{8835E26F-C855-4C95-8566-6EB87DC1DA6D}"/>
    <hyperlink ref="Q78" r:id="rId22" xr:uid="{690601B8-CC00-46E5-8EB4-1069983AA511}"/>
    <hyperlink ref="Q81" r:id="rId23" xr:uid="{A80A57FE-BBA3-49E7-8DA3-C8F1F22C2779}"/>
    <hyperlink ref="Q84" r:id="rId24" xr:uid="{CC8B11FA-E373-4CCC-BACA-9C7A249DA7FE}"/>
    <hyperlink ref="Q85" r:id="rId25" xr:uid="{C4CA3DC1-FF84-433C-9E44-9B0A8EE36C84}"/>
    <hyperlink ref="Q86" r:id="rId26" xr:uid="{A5CD3A8A-A13D-4888-89DB-F247EAF750AD}"/>
    <hyperlink ref="Q87" r:id="rId27" xr:uid="{16D57C17-86EA-48DF-8C7F-0CE88DBC412A}"/>
    <hyperlink ref="Q88" r:id="rId28" xr:uid="{E62ECBE9-3445-4D0E-B0F8-BF63B2F0826C}"/>
    <hyperlink ref="Q92" r:id="rId29" xr:uid="{6ECA6BCC-54A1-4C0E-82B2-E85C65DAB15C}"/>
    <hyperlink ref="Q100" r:id="rId30" xr:uid="{4ADFD0A2-3318-4319-92F4-8800F28A861D}"/>
    <hyperlink ref="Q101" r:id="rId31" xr:uid="{F4552EF0-F979-4D8A-AE03-87876444174B}"/>
    <hyperlink ref="Q113" r:id="rId32" xr:uid="{A0CB5BF4-35A4-455B-83AE-E82A5665A78B}"/>
    <hyperlink ref="Q116" r:id="rId33" xr:uid="{8E13C06A-3CD1-4AAA-8962-2A14DF3BBAB8}"/>
    <hyperlink ref="Q117" r:id="rId34" xr:uid="{C2B0D9DD-C6F1-48EC-AB19-E063EBF7F48F}"/>
    <hyperlink ref="Q118" r:id="rId35" xr:uid="{1D2703DE-75AA-42E5-9C58-C396165A4FFA}"/>
    <hyperlink ref="Q119" r:id="rId36" xr:uid="{30B1A237-0EEF-4B2A-837D-C4F8D2312404}"/>
    <hyperlink ref="Q120" r:id="rId37" xr:uid="{AD1054AA-2068-4060-834D-B1BA86758F4A}"/>
    <hyperlink ref="Q121" r:id="rId38" xr:uid="{8C379844-C9C8-4FE9-999D-01130090F069}"/>
    <hyperlink ref="Q131" r:id="rId39" xr:uid="{B5180668-CA87-424C-B4D8-DE706F5E6AEB}"/>
    <hyperlink ref="Q132" r:id="rId40" xr:uid="{CD599CB7-FFFB-40B3-AD5D-605BBCBBF563}"/>
    <hyperlink ref="Q133" r:id="rId41" xr:uid="{AF318567-1820-47A2-868A-06C14E1B714E}"/>
    <hyperlink ref="Q134" r:id="rId42" xr:uid="{67DE7455-3F61-4755-9529-74D0639668F9}"/>
    <hyperlink ref="Q135" r:id="rId43" xr:uid="{120804CE-6102-426D-A34A-1C65137A20AC}"/>
    <hyperlink ref="Q136" r:id="rId44" xr:uid="{8CBE972B-82A9-43CD-87D9-6E598D5BC6B4}"/>
    <hyperlink ref="Q139" r:id="rId45" xr:uid="{43BD6AF2-1D32-4EB8-8614-609F0F77446D}"/>
    <hyperlink ref="Q140" r:id="rId46" xr:uid="{226EBC05-A341-4459-9407-5586153E1A9B}"/>
    <hyperlink ref="Q141" r:id="rId47" xr:uid="{15BDA7A2-C75F-4B60-B8FA-3CB117D702A8}"/>
    <hyperlink ref="Q142" r:id="rId48" xr:uid="{A9BD21DF-D4E5-4FBA-B2C4-C08F473A734A}"/>
    <hyperlink ref="Q143" r:id="rId49" xr:uid="{D5E17C80-59C2-419E-A8FF-21E159165334}"/>
    <hyperlink ref="Q144" r:id="rId50" xr:uid="{7A82A35E-D446-4312-BAE3-8C44D1ACD6D5}"/>
    <hyperlink ref="Q145" r:id="rId51" xr:uid="{3F82E932-4198-473E-BB72-3DB46F27C030}"/>
    <hyperlink ref="Q146" r:id="rId52" xr:uid="{6368CA34-6715-40E2-BEDB-2BCA4A9C7F16}"/>
    <hyperlink ref="Q153" r:id="rId53" xr:uid="{A75F7C7F-8F4A-4DC8-A176-C5C6E38D4CE7}"/>
  </hyperlinks>
  <pageMargins left="0.75" right="0.75" top="1" bottom="1" header="0.5" footer="0.5"/>
  <pageSetup paperSize="9" orientation="portrait" horizontalDpi="300" verticalDpi="300" r:id="rId54"/>
  <drawing r:id="rId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8168-6066-4A77-9F0A-3241D2B42FEB}">
  <dimension ref="A1:AD18"/>
  <sheetViews>
    <sheetView zoomScale="60" zoomScaleNormal="60" workbookViewId="0">
      <pane ySplit="7" topLeftCell="A8" activePane="bottomLeft" state="frozen"/>
      <selection pane="bottomLeft" activeCell="B14" sqref="B14"/>
    </sheetView>
  </sheetViews>
  <sheetFormatPr baseColWidth="10" defaultColWidth="11.42578125" defaultRowHeight="16.5" x14ac:dyDescent="0.3"/>
  <cols>
    <col min="1" max="1" width="10" style="2" customWidth="1"/>
    <col min="2" max="2" width="44.28515625" style="2" customWidth="1"/>
    <col min="3" max="3" width="12.42578125" style="2" customWidth="1"/>
    <col min="4" max="4" width="18" style="268" customWidth="1"/>
    <col min="5" max="5" width="9.85546875" style="2" customWidth="1"/>
    <col min="6" max="6" width="9.85546875" style="271" customWidth="1"/>
    <col min="7" max="7" width="9.85546875" style="2" customWidth="1"/>
    <col min="8" max="8" width="9.85546875" style="271" customWidth="1"/>
    <col min="9" max="9" width="9.85546875" style="2" customWidth="1"/>
    <col min="10" max="10" width="9.85546875" style="271" customWidth="1"/>
    <col min="11" max="11" width="9.85546875" style="2" customWidth="1"/>
    <col min="12" max="12" width="9.85546875" style="271" customWidth="1"/>
    <col min="13" max="13" width="9.85546875" style="2" customWidth="1"/>
    <col min="14" max="14" width="9.85546875" style="271" customWidth="1"/>
    <col min="15" max="15" width="9.85546875" style="2" customWidth="1"/>
    <col min="16" max="16" width="9.85546875" style="272" customWidth="1"/>
    <col min="17" max="17" width="9.85546875" style="2" customWidth="1"/>
    <col min="18" max="18" width="9.85546875" style="271" customWidth="1"/>
    <col min="19" max="19" width="9.85546875" style="2" customWidth="1"/>
    <col min="20" max="20" width="9.85546875" style="271" customWidth="1"/>
    <col min="21" max="21" width="9.85546875" style="2" customWidth="1"/>
    <col min="22" max="22" width="9.85546875" style="271" customWidth="1"/>
    <col min="23" max="23" width="9.85546875" style="2" customWidth="1"/>
    <col min="24" max="24" width="9.85546875" style="271" customWidth="1"/>
    <col min="25" max="25" width="9.85546875" style="2" customWidth="1"/>
    <col min="26" max="26" width="9.85546875" style="271" customWidth="1"/>
    <col min="27" max="27" width="9.85546875" style="2" customWidth="1"/>
    <col min="28" max="28" width="9.85546875" style="271" customWidth="1"/>
    <col min="29" max="29" width="9.85546875" style="2" customWidth="1"/>
    <col min="30" max="30" width="42.42578125" style="2" customWidth="1"/>
    <col min="31" max="16384" width="11.42578125" style="2"/>
  </cols>
  <sheetData>
    <row r="1" spans="1:30" s="5" customFormat="1" ht="39.950000000000003" customHeight="1" x14ac:dyDescent="0.25">
      <c r="A1" s="616"/>
      <c r="B1" s="616"/>
      <c r="C1" s="617"/>
      <c r="D1" s="595" t="s">
        <v>683</v>
      </c>
      <c r="E1" s="620"/>
      <c r="F1" s="620"/>
      <c r="G1" s="620"/>
      <c r="H1" s="620"/>
      <c r="I1" s="620"/>
      <c r="J1" s="620"/>
      <c r="K1" s="620"/>
      <c r="L1" s="620"/>
      <c r="M1" s="620"/>
      <c r="N1" s="620"/>
      <c r="O1" s="620"/>
      <c r="P1" s="620"/>
      <c r="Q1" s="620"/>
      <c r="R1" s="620"/>
      <c r="S1" s="620"/>
      <c r="T1" s="620"/>
      <c r="U1" s="620"/>
      <c r="V1" s="620"/>
      <c r="W1" s="620"/>
      <c r="X1" s="620"/>
      <c r="Y1" s="620"/>
      <c r="Z1" s="620"/>
      <c r="AA1" s="620"/>
      <c r="AB1" s="260" t="s">
        <v>684</v>
      </c>
      <c r="AC1" s="261"/>
    </row>
    <row r="2" spans="1:30" s="5" customFormat="1" ht="39.950000000000003" customHeight="1" x14ac:dyDescent="0.25">
      <c r="A2" s="618"/>
      <c r="B2" s="618"/>
      <c r="C2" s="619"/>
      <c r="D2" s="595"/>
      <c r="E2" s="620"/>
      <c r="F2" s="620"/>
      <c r="G2" s="620"/>
      <c r="H2" s="620"/>
      <c r="I2" s="620"/>
      <c r="J2" s="620"/>
      <c r="K2" s="620"/>
      <c r="L2" s="620"/>
      <c r="M2" s="620"/>
      <c r="N2" s="620"/>
      <c r="O2" s="620"/>
      <c r="P2" s="620"/>
      <c r="Q2" s="620"/>
      <c r="R2" s="620"/>
      <c r="S2" s="620"/>
      <c r="T2" s="620"/>
      <c r="U2" s="620"/>
      <c r="V2" s="620"/>
      <c r="W2" s="620"/>
      <c r="X2" s="620"/>
      <c r="Y2" s="620"/>
      <c r="Z2" s="620"/>
      <c r="AA2" s="620"/>
      <c r="AB2" s="260" t="s">
        <v>685</v>
      </c>
      <c r="AC2" s="262"/>
    </row>
    <row r="3" spans="1:30" ht="39.950000000000003" customHeight="1" thickBot="1" x14ac:dyDescent="0.35">
      <c r="A3" s="618"/>
      <c r="B3" s="618"/>
      <c r="C3" s="619"/>
      <c r="D3" s="598"/>
      <c r="E3" s="599"/>
      <c r="F3" s="599"/>
      <c r="G3" s="599"/>
      <c r="H3" s="599"/>
      <c r="I3" s="599"/>
      <c r="J3" s="599"/>
      <c r="K3" s="599"/>
      <c r="L3" s="599"/>
      <c r="M3" s="599"/>
      <c r="N3" s="599"/>
      <c r="O3" s="599"/>
      <c r="P3" s="599"/>
      <c r="Q3" s="599"/>
      <c r="R3" s="599"/>
      <c r="S3" s="599"/>
      <c r="T3" s="599"/>
      <c r="U3" s="599"/>
      <c r="V3" s="599"/>
      <c r="W3" s="599"/>
      <c r="X3" s="599"/>
      <c r="Y3" s="599"/>
      <c r="Z3" s="599"/>
      <c r="AA3" s="599"/>
      <c r="AB3" s="260" t="s">
        <v>686</v>
      </c>
      <c r="AC3" s="263"/>
    </row>
    <row r="4" spans="1:30" s="266" customFormat="1" ht="39.950000000000003" customHeight="1" x14ac:dyDescent="0.3">
      <c r="A4" s="264" t="s">
        <v>385</v>
      </c>
      <c r="B4" s="264" t="s">
        <v>455</v>
      </c>
      <c r="C4" s="621" t="s">
        <v>687</v>
      </c>
      <c r="D4" s="622"/>
      <c r="E4" s="623" t="s">
        <v>688</v>
      </c>
      <c r="F4" s="623"/>
      <c r="G4" s="623" t="s">
        <v>31</v>
      </c>
      <c r="H4" s="623"/>
      <c r="I4" s="623" t="s">
        <v>32</v>
      </c>
      <c r="J4" s="623"/>
      <c r="K4" s="623" t="s">
        <v>33</v>
      </c>
      <c r="L4" s="623"/>
      <c r="M4" s="623" t="s">
        <v>34</v>
      </c>
      <c r="N4" s="623"/>
      <c r="O4" s="623" t="s">
        <v>35</v>
      </c>
      <c r="P4" s="623"/>
      <c r="Q4" s="623" t="s">
        <v>36</v>
      </c>
      <c r="R4" s="623"/>
      <c r="S4" s="623" t="s">
        <v>37</v>
      </c>
      <c r="T4" s="623"/>
      <c r="U4" s="623" t="s">
        <v>38</v>
      </c>
      <c r="V4" s="623"/>
      <c r="W4" s="623" t="s">
        <v>39</v>
      </c>
      <c r="X4" s="623"/>
      <c r="Y4" s="623" t="s">
        <v>40</v>
      </c>
      <c r="Z4" s="623"/>
      <c r="AA4" s="623" t="s">
        <v>41</v>
      </c>
      <c r="AB4" s="624"/>
      <c r="AC4" s="265" t="s">
        <v>689</v>
      </c>
    </row>
    <row r="5" spans="1:30" ht="55.5" customHeight="1" x14ac:dyDescent="0.3">
      <c r="A5" s="625">
        <v>1</v>
      </c>
      <c r="B5" s="626" t="s">
        <v>690</v>
      </c>
      <c r="C5" s="627">
        <f>E5+G5+I5+K5+M5+O5+Q5+S5+U5+W5+Y5+AA5</f>
        <v>12</v>
      </c>
      <c r="D5" s="185" t="s">
        <v>691</v>
      </c>
      <c r="E5" s="267">
        <v>1</v>
      </c>
      <c r="F5" s="628">
        <f t="shared" ref="F5:H5" si="0">+E6/E5</f>
        <v>0</v>
      </c>
      <c r="G5" s="267">
        <v>1</v>
      </c>
      <c r="H5" s="628">
        <f t="shared" si="0"/>
        <v>0</v>
      </c>
      <c r="I5" s="267">
        <v>1</v>
      </c>
      <c r="J5" s="628">
        <f>+I6/I5</f>
        <v>0</v>
      </c>
      <c r="K5" s="267">
        <v>1</v>
      </c>
      <c r="L5" s="628">
        <f>+K6/K5</f>
        <v>0</v>
      </c>
      <c r="M5" s="267">
        <v>1</v>
      </c>
      <c r="N5" s="628">
        <f t="shared" ref="N5" si="1">+M6/M5</f>
        <v>0</v>
      </c>
      <c r="O5" s="267">
        <v>1</v>
      </c>
      <c r="P5" s="628">
        <f>+O6/O5</f>
        <v>0</v>
      </c>
      <c r="Q5" s="267">
        <v>1</v>
      </c>
      <c r="R5" s="628">
        <f t="shared" ref="R5" si="2">+Q6/Q5</f>
        <v>0</v>
      </c>
      <c r="S5" s="267">
        <v>1</v>
      </c>
      <c r="T5" s="628">
        <f t="shared" ref="T5" si="3">+S6/S5</f>
        <v>0</v>
      </c>
      <c r="U5" s="267">
        <v>1</v>
      </c>
      <c r="V5" s="628">
        <f t="shared" ref="V5" si="4">+U6/U5</f>
        <v>0</v>
      </c>
      <c r="W5" s="267">
        <v>1</v>
      </c>
      <c r="X5" s="628">
        <f t="shared" ref="X5" si="5">+W6/W5</f>
        <v>0</v>
      </c>
      <c r="Y5" s="267">
        <v>1</v>
      </c>
      <c r="Z5" s="628">
        <f t="shared" ref="Z5" si="6">+Y6/Y5</f>
        <v>0</v>
      </c>
      <c r="AA5" s="267">
        <v>1</v>
      </c>
      <c r="AB5" s="628">
        <f t="shared" ref="AB5" si="7">+AA6/AA5</f>
        <v>0</v>
      </c>
      <c r="AC5" s="630">
        <f>+G6+I6+E6+K6+M6+O6+Q6+S6+U6+W6+Y6+AA6</f>
        <v>0</v>
      </c>
      <c r="AD5" s="268"/>
    </row>
    <row r="6" spans="1:30" ht="55.5" customHeight="1" x14ac:dyDescent="0.3">
      <c r="A6" s="625"/>
      <c r="B6" s="626"/>
      <c r="C6" s="627"/>
      <c r="D6" s="185" t="s">
        <v>692</v>
      </c>
      <c r="E6" s="269"/>
      <c r="F6" s="629"/>
      <c r="G6" s="269"/>
      <c r="H6" s="629"/>
      <c r="I6" s="269"/>
      <c r="J6" s="629"/>
      <c r="K6" s="269"/>
      <c r="L6" s="629"/>
      <c r="M6" s="269"/>
      <c r="N6" s="629"/>
      <c r="O6" s="269"/>
      <c r="P6" s="629"/>
      <c r="Q6" s="269"/>
      <c r="R6" s="629"/>
      <c r="S6" s="269"/>
      <c r="T6" s="629"/>
      <c r="U6" s="269"/>
      <c r="V6" s="629"/>
      <c r="W6" s="269"/>
      <c r="X6" s="629"/>
      <c r="Y6" s="269"/>
      <c r="Z6" s="629"/>
      <c r="AA6" s="269"/>
      <c r="AB6" s="629"/>
      <c r="AC6" s="631"/>
    </row>
    <row r="7" spans="1:30" ht="41.25" customHeight="1" x14ac:dyDescent="0.3">
      <c r="A7" s="632" t="s">
        <v>693</v>
      </c>
      <c r="B7" s="632"/>
      <c r="C7" s="632"/>
      <c r="D7" s="185" t="s">
        <v>691</v>
      </c>
      <c r="E7" s="267">
        <f>E5</f>
        <v>1</v>
      </c>
      <c r="F7" s="628">
        <f t="shared" ref="F7:H7" si="8">+E8/E7</f>
        <v>0</v>
      </c>
      <c r="G7" s="267">
        <f>G5</f>
        <v>1</v>
      </c>
      <c r="H7" s="628">
        <f t="shared" si="8"/>
        <v>0</v>
      </c>
      <c r="I7" s="267">
        <f>I5</f>
        <v>1</v>
      </c>
      <c r="J7" s="633">
        <f>+I8/I7</f>
        <v>0</v>
      </c>
      <c r="K7" s="267">
        <f>K5</f>
        <v>1</v>
      </c>
      <c r="L7" s="633">
        <f>+K8/K7</f>
        <v>0</v>
      </c>
      <c r="M7" s="267">
        <f>M5</f>
        <v>1</v>
      </c>
      <c r="N7" s="633">
        <f>+M8/M7</f>
        <v>0</v>
      </c>
      <c r="O7" s="267">
        <f>O5</f>
        <v>1</v>
      </c>
      <c r="P7" s="633">
        <f>+O8/O7</f>
        <v>0</v>
      </c>
      <c r="Q7" s="267">
        <f>Q5</f>
        <v>1</v>
      </c>
      <c r="R7" s="633">
        <f>+Q8/Q7</f>
        <v>0</v>
      </c>
      <c r="S7" s="267">
        <f>S5</f>
        <v>1</v>
      </c>
      <c r="T7" s="633">
        <f>+S8/S7</f>
        <v>0</v>
      </c>
      <c r="U7" s="267">
        <f>U5</f>
        <v>1</v>
      </c>
      <c r="V7" s="633">
        <f>+U8/U7</f>
        <v>0</v>
      </c>
      <c r="W7" s="267">
        <f>W5</f>
        <v>1</v>
      </c>
      <c r="X7" s="633">
        <f>+W8/W7</f>
        <v>0</v>
      </c>
      <c r="Y7" s="267">
        <f>Y5</f>
        <v>1</v>
      </c>
      <c r="Z7" s="633">
        <f>+Y8/Y7</f>
        <v>0</v>
      </c>
      <c r="AA7" s="267">
        <f>AA5</f>
        <v>1</v>
      </c>
      <c r="AB7" s="633">
        <f>+AA8/AA7</f>
        <v>0</v>
      </c>
      <c r="AC7" s="630">
        <f>SUM(AC5:AC6)</f>
        <v>0</v>
      </c>
    </row>
    <row r="8" spans="1:30" ht="24.95" customHeight="1" x14ac:dyDescent="0.3">
      <c r="A8" s="632"/>
      <c r="B8" s="632"/>
      <c r="C8" s="632"/>
      <c r="D8" s="185" t="s">
        <v>692</v>
      </c>
      <c r="E8" s="267">
        <f>E6</f>
        <v>0</v>
      </c>
      <c r="F8" s="629"/>
      <c r="G8" s="267">
        <f>G6</f>
        <v>0</v>
      </c>
      <c r="H8" s="629"/>
      <c r="I8" s="267">
        <f>I6</f>
        <v>0</v>
      </c>
      <c r="J8" s="634"/>
      <c r="K8" s="267">
        <f>K6</f>
        <v>0</v>
      </c>
      <c r="L8" s="634"/>
      <c r="M8" s="267">
        <f>M6</f>
        <v>0</v>
      </c>
      <c r="N8" s="634"/>
      <c r="O8" s="267">
        <f>O6</f>
        <v>0</v>
      </c>
      <c r="P8" s="634"/>
      <c r="Q8" s="267">
        <f>Q6</f>
        <v>0</v>
      </c>
      <c r="R8" s="634"/>
      <c r="S8" s="267">
        <f>S6</f>
        <v>0</v>
      </c>
      <c r="T8" s="634"/>
      <c r="U8" s="267">
        <f>U6</f>
        <v>0</v>
      </c>
      <c r="V8" s="634"/>
      <c r="W8" s="267">
        <f>W6</f>
        <v>0</v>
      </c>
      <c r="X8" s="634"/>
      <c r="Y8" s="267">
        <f>Y6</f>
        <v>0</v>
      </c>
      <c r="Z8" s="634"/>
      <c r="AA8" s="267">
        <f>AA6</f>
        <v>0</v>
      </c>
      <c r="AB8" s="634"/>
      <c r="AC8" s="635"/>
    </row>
    <row r="9" spans="1:30" ht="24.95" customHeight="1" x14ac:dyDescent="0.3">
      <c r="A9" s="632" t="s">
        <v>694</v>
      </c>
      <c r="B9" s="632"/>
      <c r="C9" s="637">
        <f>SUM(C5:C6)</f>
        <v>12</v>
      </c>
      <c r="D9" s="638" t="s">
        <v>695</v>
      </c>
      <c r="E9" s="267">
        <f>E7</f>
        <v>1</v>
      </c>
      <c r="F9" s="633">
        <f>+E10/AA9</f>
        <v>0</v>
      </c>
      <c r="G9" s="185">
        <f>E9+G7</f>
        <v>2</v>
      </c>
      <c r="H9" s="628">
        <f>+G10/$AA$9</f>
        <v>0</v>
      </c>
      <c r="I9" s="185">
        <f>+G9+I7</f>
        <v>3</v>
      </c>
      <c r="J9" s="628">
        <f>+I10/$AA$9</f>
        <v>0</v>
      </c>
      <c r="K9" s="185">
        <f>+I9+K7</f>
        <v>4</v>
      </c>
      <c r="L9" s="628">
        <f>+K10/$AA$9</f>
        <v>0</v>
      </c>
      <c r="M9" s="185">
        <f>+K9+M7</f>
        <v>5</v>
      </c>
      <c r="N9" s="628">
        <f>+M10/$AA$9</f>
        <v>0</v>
      </c>
      <c r="O9" s="185">
        <f>+M9+O7</f>
        <v>6</v>
      </c>
      <c r="P9" s="633">
        <f>+O10/$AA$9</f>
        <v>0</v>
      </c>
      <c r="Q9" s="185">
        <f>+O9+Q7</f>
        <v>7</v>
      </c>
      <c r="R9" s="628">
        <f>+Q10/$AA$9</f>
        <v>0</v>
      </c>
      <c r="S9" s="185">
        <f>+Q9+S7</f>
        <v>8</v>
      </c>
      <c r="T9" s="628">
        <f>+S10/$AA$9</f>
        <v>0</v>
      </c>
      <c r="U9" s="185">
        <f>+S9+U7</f>
        <v>9</v>
      </c>
      <c r="V9" s="628">
        <f>+U10/$AA$9</f>
        <v>0</v>
      </c>
      <c r="W9" s="185">
        <f>+U9+W7</f>
        <v>10</v>
      </c>
      <c r="X9" s="628">
        <f>+W10/$AA$9</f>
        <v>0</v>
      </c>
      <c r="Y9" s="185">
        <f>+W9+Y7</f>
        <v>11</v>
      </c>
      <c r="Z9" s="628">
        <f>+Y10/$AA$9</f>
        <v>0</v>
      </c>
      <c r="AA9" s="185">
        <f>+Y9+AA7</f>
        <v>12</v>
      </c>
      <c r="AB9" s="628">
        <f>+AA10/$AA$9</f>
        <v>0</v>
      </c>
      <c r="AC9" s="635"/>
    </row>
    <row r="10" spans="1:30" ht="24.95" customHeight="1" thickBot="1" x14ac:dyDescent="0.35">
      <c r="A10" s="632"/>
      <c r="B10" s="632"/>
      <c r="C10" s="637"/>
      <c r="D10" s="639"/>
      <c r="E10" s="270">
        <f>E8</f>
        <v>0</v>
      </c>
      <c r="F10" s="640"/>
      <c r="G10" s="186">
        <f>E10+G8</f>
        <v>0</v>
      </c>
      <c r="H10" s="641"/>
      <c r="I10" s="186">
        <f>+I8+G10</f>
        <v>0</v>
      </c>
      <c r="J10" s="641"/>
      <c r="K10" s="186">
        <f>+I10+K8</f>
        <v>0</v>
      </c>
      <c r="L10" s="641"/>
      <c r="M10" s="186">
        <f>+K10+M8</f>
        <v>0</v>
      </c>
      <c r="N10" s="641"/>
      <c r="O10" s="186">
        <f>+M10+O8</f>
        <v>0</v>
      </c>
      <c r="P10" s="640"/>
      <c r="Q10" s="186">
        <f>+O10+Q8</f>
        <v>0</v>
      </c>
      <c r="R10" s="641"/>
      <c r="S10" s="186">
        <f>+Q10+S8</f>
        <v>0</v>
      </c>
      <c r="T10" s="641"/>
      <c r="U10" s="186">
        <f>+S10+U8</f>
        <v>0</v>
      </c>
      <c r="V10" s="641"/>
      <c r="W10" s="186">
        <f>+W8+U10</f>
        <v>0</v>
      </c>
      <c r="X10" s="641"/>
      <c r="Y10" s="186">
        <f>+Y8+W10</f>
        <v>0</v>
      </c>
      <c r="Z10" s="641"/>
      <c r="AA10" s="186">
        <f>+AA8+Y10</f>
        <v>0</v>
      </c>
      <c r="AB10" s="641"/>
      <c r="AC10" s="636"/>
    </row>
    <row r="11" spans="1:30" ht="17.25" thickBot="1" x14ac:dyDescent="0.35"/>
    <row r="12" spans="1:30" ht="17.25" thickBot="1" x14ac:dyDescent="0.35">
      <c r="E12" s="273" t="s">
        <v>688</v>
      </c>
      <c r="F12" s="274" t="s">
        <v>31</v>
      </c>
      <c r="G12" s="275" t="s">
        <v>32</v>
      </c>
      <c r="H12" s="275" t="s">
        <v>33</v>
      </c>
      <c r="I12" s="275" t="s">
        <v>34</v>
      </c>
      <c r="J12" s="275" t="s">
        <v>35</v>
      </c>
      <c r="K12" s="275" t="s">
        <v>36</v>
      </c>
      <c r="L12" s="275" t="s">
        <v>37</v>
      </c>
      <c r="M12" s="275" t="s">
        <v>38</v>
      </c>
      <c r="N12" s="275" t="s">
        <v>39</v>
      </c>
      <c r="O12" s="275" t="s">
        <v>40</v>
      </c>
      <c r="P12" s="276" t="s">
        <v>41</v>
      </c>
      <c r="X12" s="277"/>
    </row>
    <row r="13" spans="1:30" x14ac:dyDescent="0.3">
      <c r="D13" s="278" t="s">
        <v>691</v>
      </c>
      <c r="E13" s="279">
        <f>E9</f>
        <v>1</v>
      </c>
      <c r="F13" s="185">
        <f>G9</f>
        <v>2</v>
      </c>
      <c r="G13" s="185">
        <f>I9</f>
        <v>3</v>
      </c>
      <c r="H13" s="185">
        <f>K9</f>
        <v>4</v>
      </c>
      <c r="I13" s="185">
        <f>M9</f>
        <v>5</v>
      </c>
      <c r="J13" s="185">
        <f>O9</f>
        <v>6</v>
      </c>
      <c r="K13" s="185">
        <f>Q9</f>
        <v>7</v>
      </c>
      <c r="L13" s="185">
        <f>S9</f>
        <v>8</v>
      </c>
      <c r="M13" s="185">
        <f>U9</f>
        <v>9</v>
      </c>
      <c r="N13" s="185">
        <f>W9</f>
        <v>10</v>
      </c>
      <c r="O13" s="185">
        <f>Y9</f>
        <v>11</v>
      </c>
      <c r="P13" s="280">
        <f>AA9</f>
        <v>12</v>
      </c>
    </row>
    <row r="14" spans="1:30" x14ac:dyDescent="0.3">
      <c r="D14" s="281" t="s">
        <v>692</v>
      </c>
      <c r="E14" s="282">
        <f>E10</f>
        <v>0</v>
      </c>
      <c r="F14" s="283">
        <f>G10</f>
        <v>0</v>
      </c>
      <c r="G14" s="284">
        <f>I10</f>
        <v>0</v>
      </c>
      <c r="H14" s="283">
        <f>K10</f>
        <v>0</v>
      </c>
      <c r="I14" s="284">
        <f>M10</f>
        <v>0</v>
      </c>
      <c r="J14" s="283">
        <f>O10</f>
        <v>0</v>
      </c>
      <c r="K14" s="284">
        <f>Q10</f>
        <v>0</v>
      </c>
      <c r="L14" s="283">
        <f>S10</f>
        <v>0</v>
      </c>
      <c r="M14" s="284">
        <f>U10</f>
        <v>0</v>
      </c>
      <c r="N14" s="283">
        <f>W10</f>
        <v>0</v>
      </c>
      <c r="O14" s="284">
        <f>Y10</f>
        <v>0</v>
      </c>
      <c r="P14" s="285">
        <f>AA10</f>
        <v>0</v>
      </c>
    </row>
    <row r="15" spans="1:30" ht="17.25" thickBot="1" x14ac:dyDescent="0.35">
      <c r="D15" s="286" t="s">
        <v>696</v>
      </c>
      <c r="E15" s="287">
        <f t="shared" ref="E15:P15" si="9">(E14/$C$9)*100</f>
        <v>0</v>
      </c>
      <c r="F15" s="288">
        <f t="shared" si="9"/>
        <v>0</v>
      </c>
      <c r="G15" s="288">
        <f t="shared" si="9"/>
        <v>0</v>
      </c>
      <c r="H15" s="288">
        <f t="shared" si="9"/>
        <v>0</v>
      </c>
      <c r="I15" s="288">
        <f t="shared" si="9"/>
        <v>0</v>
      </c>
      <c r="J15" s="288">
        <f t="shared" si="9"/>
        <v>0</v>
      </c>
      <c r="K15" s="288">
        <f t="shared" si="9"/>
        <v>0</v>
      </c>
      <c r="L15" s="288">
        <f t="shared" si="9"/>
        <v>0</v>
      </c>
      <c r="M15" s="288">
        <f t="shared" si="9"/>
        <v>0</v>
      </c>
      <c r="N15" s="288">
        <f t="shared" si="9"/>
        <v>0</v>
      </c>
      <c r="O15" s="288">
        <f t="shared" si="9"/>
        <v>0</v>
      </c>
      <c r="P15" s="289">
        <f t="shared" si="9"/>
        <v>0</v>
      </c>
    </row>
    <row r="16" spans="1:30" x14ac:dyDescent="0.3">
      <c r="F16" s="290"/>
      <c r="G16" s="291"/>
      <c r="H16" s="290"/>
      <c r="J16" s="290"/>
      <c r="L16" s="290"/>
      <c r="M16" s="291"/>
      <c r="N16" s="290"/>
      <c r="P16" s="292"/>
      <c r="R16" s="290"/>
    </row>
    <row r="17" spans="1:30" s="271" customFormat="1" x14ac:dyDescent="0.3">
      <c r="A17" s="2"/>
      <c r="B17" s="2"/>
      <c r="C17" s="2"/>
      <c r="D17" s="268"/>
      <c r="E17" s="293"/>
      <c r="F17" s="294"/>
      <c r="G17" s="293"/>
      <c r="H17" s="293"/>
      <c r="I17" s="293"/>
      <c r="J17" s="293"/>
      <c r="K17" s="293"/>
      <c r="L17" s="293"/>
      <c r="M17" s="293"/>
      <c r="N17" s="293"/>
      <c r="O17" s="293"/>
      <c r="P17" s="293"/>
      <c r="Q17" s="2"/>
      <c r="R17" s="290"/>
      <c r="S17" s="2"/>
      <c r="U17" s="2"/>
      <c r="W17" s="2"/>
      <c r="Y17" s="2"/>
      <c r="AA17" s="2"/>
      <c r="AC17" s="2"/>
      <c r="AD17" s="2"/>
    </row>
    <row r="18" spans="1:30" s="271" customFormat="1" x14ac:dyDescent="0.3">
      <c r="A18" s="2"/>
      <c r="B18" s="2"/>
      <c r="C18" s="2"/>
      <c r="D18" s="268"/>
      <c r="E18" s="2"/>
      <c r="F18" s="290"/>
      <c r="G18" s="2"/>
      <c r="H18" s="290"/>
      <c r="I18" s="2"/>
      <c r="J18" s="290"/>
      <c r="K18" s="2"/>
      <c r="L18" s="290"/>
      <c r="M18" s="2"/>
      <c r="N18" s="290"/>
      <c r="O18" s="2"/>
      <c r="P18" s="292"/>
      <c r="Q18" s="2"/>
      <c r="R18" s="290"/>
      <c r="S18" s="2"/>
      <c r="U18" s="2"/>
      <c r="W18" s="2"/>
      <c r="Y18" s="2"/>
      <c r="AA18" s="2"/>
      <c r="AC18" s="2"/>
      <c r="AD18" s="2"/>
    </row>
  </sheetData>
  <mergeCells count="60">
    <mergeCell ref="V9:V10"/>
    <mergeCell ref="X9:X10"/>
    <mergeCell ref="Z9:Z10"/>
    <mergeCell ref="AB9:AB10"/>
    <mergeCell ref="L9:L10"/>
    <mergeCell ref="N9:N10"/>
    <mergeCell ref="P9:P10"/>
    <mergeCell ref="R9:R10"/>
    <mergeCell ref="T9:T10"/>
    <mergeCell ref="C9:C10"/>
    <mergeCell ref="D9:D10"/>
    <mergeCell ref="F9:F10"/>
    <mergeCell ref="H9:H10"/>
    <mergeCell ref="J9:J10"/>
    <mergeCell ref="AC5:AC6"/>
    <mergeCell ref="A7:C8"/>
    <mergeCell ref="F7:F8"/>
    <mergeCell ref="H7:H8"/>
    <mergeCell ref="J7:J8"/>
    <mergeCell ref="L7:L8"/>
    <mergeCell ref="N7:N8"/>
    <mergeCell ref="P7:P8"/>
    <mergeCell ref="R7:R8"/>
    <mergeCell ref="T7:T8"/>
    <mergeCell ref="V7:V8"/>
    <mergeCell ref="X7:X8"/>
    <mergeCell ref="Z7:Z8"/>
    <mergeCell ref="AB7:AB8"/>
    <mergeCell ref="AC7:AC10"/>
    <mergeCell ref="A9:B10"/>
    <mergeCell ref="T5:T6"/>
    <mergeCell ref="V5:V6"/>
    <mergeCell ref="X5:X6"/>
    <mergeCell ref="Z5:Z6"/>
    <mergeCell ref="AB5:AB6"/>
    <mergeCell ref="J5:J6"/>
    <mergeCell ref="L5:L6"/>
    <mergeCell ref="N5:N6"/>
    <mergeCell ref="P5:P6"/>
    <mergeCell ref="R5:R6"/>
    <mergeCell ref="A5:A6"/>
    <mergeCell ref="B5:B6"/>
    <mergeCell ref="C5:C6"/>
    <mergeCell ref="F5:F6"/>
    <mergeCell ref="H5:H6"/>
    <mergeCell ref="A1:C3"/>
    <mergeCell ref="D1:AA3"/>
    <mergeCell ref="C4:D4"/>
    <mergeCell ref="E4:F4"/>
    <mergeCell ref="G4:H4"/>
    <mergeCell ref="I4:J4"/>
    <mergeCell ref="K4:L4"/>
    <mergeCell ref="M4:N4"/>
    <mergeCell ref="O4:P4"/>
    <mergeCell ref="Q4:R4"/>
    <mergeCell ref="S4:T4"/>
    <mergeCell ref="U4:V4"/>
    <mergeCell ref="W4:X4"/>
    <mergeCell ref="Y4:Z4"/>
    <mergeCell ref="AA4:AB4"/>
  </mergeCells>
  <printOptions horizontalCentered="1"/>
  <pageMargins left="0.70866141732283472" right="0.70866141732283472" top="0.74803149606299213" bottom="0.74803149606299213" header="0.31496062992125984" footer="0.31496062992125984"/>
  <pageSetup paperSize="5"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4461-FFC5-47DD-9E02-8A507906DE40}">
  <dimension ref="A1:AD18"/>
  <sheetViews>
    <sheetView workbookViewId="0">
      <selection activeCell="B14" sqref="B14"/>
    </sheetView>
  </sheetViews>
  <sheetFormatPr baseColWidth="10" defaultColWidth="11.42578125" defaultRowHeight="16.5" x14ac:dyDescent="0.3"/>
  <cols>
    <col min="1" max="1" width="10" style="2" customWidth="1"/>
    <col min="2" max="2" width="44.28515625" style="2" customWidth="1"/>
    <col min="3" max="3" width="12.42578125" style="2" customWidth="1"/>
    <col min="4" max="4" width="14.140625" style="268" customWidth="1"/>
    <col min="5" max="5" width="9.85546875" style="2" customWidth="1"/>
    <col min="6" max="6" width="9.85546875" style="271" customWidth="1"/>
    <col min="7" max="7" width="9.85546875" style="2" customWidth="1"/>
    <col min="8" max="8" width="9.85546875" style="271" customWidth="1"/>
    <col min="9" max="9" width="9.85546875" style="2" customWidth="1"/>
    <col min="10" max="10" width="9.85546875" style="271" customWidth="1"/>
    <col min="11" max="11" width="9.85546875" style="2" customWidth="1"/>
    <col min="12" max="12" width="9.85546875" style="271" customWidth="1"/>
    <col min="13" max="13" width="9.85546875" style="2" customWidth="1"/>
    <col min="14" max="14" width="9.85546875" style="271" customWidth="1"/>
    <col min="15" max="15" width="9.85546875" style="2" customWidth="1"/>
    <col min="16" max="16" width="9.85546875" style="272" customWidth="1"/>
    <col min="17" max="17" width="9.85546875" style="2" customWidth="1"/>
    <col min="18" max="18" width="9.85546875" style="271" customWidth="1"/>
    <col min="19" max="19" width="9.85546875" style="2" customWidth="1"/>
    <col min="20" max="20" width="9.85546875" style="271" customWidth="1"/>
    <col min="21" max="21" width="9.85546875" style="2" customWidth="1"/>
    <col min="22" max="22" width="9.85546875" style="271" customWidth="1"/>
    <col min="23" max="23" width="9.85546875" style="2" customWidth="1"/>
    <col min="24" max="24" width="9.85546875" style="271" customWidth="1"/>
    <col min="25" max="25" width="9.85546875" style="2" customWidth="1"/>
    <col min="26" max="26" width="9.85546875" style="271" customWidth="1"/>
    <col min="27" max="27" width="9.85546875" style="2" customWidth="1"/>
    <col min="28" max="28" width="9.85546875" style="271" customWidth="1"/>
    <col min="29" max="29" width="11" style="2" customWidth="1"/>
    <col min="30" max="30" width="42.42578125" style="2" customWidth="1"/>
    <col min="31" max="16384" width="11.42578125" style="2"/>
  </cols>
  <sheetData>
    <row r="1" spans="1:30" s="5" customFormat="1" ht="18" x14ac:dyDescent="0.25">
      <c r="A1" s="616"/>
      <c r="B1" s="616"/>
      <c r="C1" s="617"/>
      <c r="D1" s="595" t="s">
        <v>697</v>
      </c>
      <c r="E1" s="620"/>
      <c r="F1" s="620"/>
      <c r="G1" s="620"/>
      <c r="H1" s="620"/>
      <c r="I1" s="620"/>
      <c r="J1" s="620"/>
      <c r="K1" s="620"/>
      <c r="L1" s="620"/>
      <c r="M1" s="620"/>
      <c r="N1" s="620"/>
      <c r="O1" s="620"/>
      <c r="P1" s="620"/>
      <c r="Q1" s="620"/>
      <c r="R1" s="620"/>
      <c r="S1" s="620"/>
      <c r="T1" s="620"/>
      <c r="U1" s="620"/>
      <c r="V1" s="620"/>
      <c r="W1" s="620"/>
      <c r="X1" s="620"/>
      <c r="Y1" s="620"/>
      <c r="Z1" s="620"/>
      <c r="AA1" s="620"/>
      <c r="AB1" s="260" t="s">
        <v>684</v>
      </c>
      <c r="AC1" s="261"/>
    </row>
    <row r="2" spans="1:30" s="5" customFormat="1" ht="36.75" customHeight="1" x14ac:dyDescent="0.25">
      <c r="A2" s="618"/>
      <c r="B2" s="618"/>
      <c r="C2" s="619"/>
      <c r="D2" s="595"/>
      <c r="E2" s="620"/>
      <c r="F2" s="620"/>
      <c r="G2" s="620"/>
      <c r="H2" s="620"/>
      <c r="I2" s="620"/>
      <c r="J2" s="620"/>
      <c r="K2" s="620"/>
      <c r="L2" s="620"/>
      <c r="M2" s="620"/>
      <c r="N2" s="620"/>
      <c r="O2" s="620"/>
      <c r="P2" s="620"/>
      <c r="Q2" s="620"/>
      <c r="R2" s="620"/>
      <c r="S2" s="620"/>
      <c r="T2" s="620"/>
      <c r="U2" s="620"/>
      <c r="V2" s="620"/>
      <c r="W2" s="620"/>
      <c r="X2" s="620"/>
      <c r="Y2" s="620"/>
      <c r="Z2" s="620"/>
      <c r="AA2" s="620"/>
      <c r="AB2" s="260" t="s">
        <v>685</v>
      </c>
      <c r="AC2" s="262"/>
    </row>
    <row r="3" spans="1:30" ht="17.25" thickBot="1" x14ac:dyDescent="0.35">
      <c r="A3" s="618"/>
      <c r="B3" s="618"/>
      <c r="C3" s="619"/>
      <c r="D3" s="598"/>
      <c r="E3" s="599"/>
      <c r="F3" s="599"/>
      <c r="G3" s="599"/>
      <c r="H3" s="599"/>
      <c r="I3" s="599"/>
      <c r="J3" s="599"/>
      <c r="K3" s="599"/>
      <c r="L3" s="599"/>
      <c r="M3" s="599"/>
      <c r="N3" s="599"/>
      <c r="O3" s="599"/>
      <c r="P3" s="599"/>
      <c r="Q3" s="599"/>
      <c r="R3" s="599"/>
      <c r="S3" s="599"/>
      <c r="T3" s="599"/>
      <c r="U3" s="599"/>
      <c r="V3" s="599"/>
      <c r="W3" s="599"/>
      <c r="X3" s="599"/>
      <c r="Y3" s="599"/>
      <c r="Z3" s="599"/>
      <c r="AA3" s="599"/>
      <c r="AB3" s="260" t="s">
        <v>686</v>
      </c>
      <c r="AC3" s="263"/>
    </row>
    <row r="4" spans="1:30" s="266" customFormat="1" ht="54" x14ac:dyDescent="0.3">
      <c r="A4" s="264" t="s">
        <v>385</v>
      </c>
      <c r="B4" s="264" t="s">
        <v>455</v>
      </c>
      <c r="C4" s="621" t="s">
        <v>687</v>
      </c>
      <c r="D4" s="622"/>
      <c r="E4" s="623" t="s">
        <v>688</v>
      </c>
      <c r="F4" s="623"/>
      <c r="G4" s="623" t="s">
        <v>31</v>
      </c>
      <c r="H4" s="623"/>
      <c r="I4" s="623" t="s">
        <v>32</v>
      </c>
      <c r="J4" s="623"/>
      <c r="K4" s="623" t="s">
        <v>33</v>
      </c>
      <c r="L4" s="623"/>
      <c r="M4" s="623" t="s">
        <v>34</v>
      </c>
      <c r="N4" s="623"/>
      <c r="O4" s="623" t="s">
        <v>35</v>
      </c>
      <c r="P4" s="623"/>
      <c r="Q4" s="623" t="s">
        <v>36</v>
      </c>
      <c r="R4" s="623"/>
      <c r="S4" s="623" t="s">
        <v>37</v>
      </c>
      <c r="T4" s="623"/>
      <c r="U4" s="623" t="s">
        <v>38</v>
      </c>
      <c r="V4" s="623"/>
      <c r="W4" s="623" t="s">
        <v>39</v>
      </c>
      <c r="X4" s="623"/>
      <c r="Y4" s="623" t="s">
        <v>40</v>
      </c>
      <c r="Z4" s="623"/>
      <c r="AA4" s="623" t="s">
        <v>41</v>
      </c>
      <c r="AB4" s="624"/>
      <c r="AC4" s="265" t="s">
        <v>689</v>
      </c>
    </row>
    <row r="5" spans="1:30" x14ac:dyDescent="0.3">
      <c r="A5" s="625">
        <v>1</v>
      </c>
      <c r="B5" s="626" t="s">
        <v>698</v>
      </c>
      <c r="C5" s="627">
        <f>E5+G5+I5+K5+M5+O5+Q5+S5+U5+W5+Y5+AA5</f>
        <v>4</v>
      </c>
      <c r="D5" s="185" t="s">
        <v>691</v>
      </c>
      <c r="E5" s="267"/>
      <c r="F5" s="628"/>
      <c r="G5" s="267"/>
      <c r="H5" s="628"/>
      <c r="I5" s="267">
        <v>1</v>
      </c>
      <c r="J5" s="628">
        <f>+I6/I5</f>
        <v>0</v>
      </c>
      <c r="K5" s="267"/>
      <c r="L5" s="628"/>
      <c r="M5" s="267"/>
      <c r="N5" s="628"/>
      <c r="O5" s="267">
        <v>1</v>
      </c>
      <c r="P5" s="628">
        <f>+O6/O5</f>
        <v>0</v>
      </c>
      <c r="Q5" s="267"/>
      <c r="R5" s="628"/>
      <c r="S5" s="267"/>
      <c r="T5" s="628"/>
      <c r="U5" s="267">
        <v>1</v>
      </c>
      <c r="V5" s="628">
        <f t="shared" ref="V5" si="0">+U6/U5</f>
        <v>0</v>
      </c>
      <c r="W5" s="267"/>
      <c r="X5" s="628"/>
      <c r="Y5" s="267"/>
      <c r="Z5" s="628"/>
      <c r="AA5" s="267">
        <v>1</v>
      </c>
      <c r="AB5" s="628">
        <f t="shared" ref="AB5" si="1">+AA6/AA5</f>
        <v>0</v>
      </c>
      <c r="AC5" s="630">
        <f>+G6+I6+E6+K6+M6+O6+Q6+S6+U6+W6+Y6+AA6</f>
        <v>0</v>
      </c>
      <c r="AD5" s="268"/>
    </row>
    <row r="6" spans="1:30" x14ac:dyDescent="0.3">
      <c r="A6" s="625"/>
      <c r="B6" s="626"/>
      <c r="C6" s="627"/>
      <c r="D6" s="185" t="s">
        <v>692</v>
      </c>
      <c r="E6" s="269"/>
      <c r="F6" s="629"/>
      <c r="G6" s="269"/>
      <c r="H6" s="629"/>
      <c r="I6" s="269"/>
      <c r="J6" s="629"/>
      <c r="K6" s="269"/>
      <c r="L6" s="629"/>
      <c r="M6" s="269"/>
      <c r="N6" s="629"/>
      <c r="O6" s="269"/>
      <c r="P6" s="629"/>
      <c r="Q6" s="269"/>
      <c r="R6" s="629"/>
      <c r="S6" s="269"/>
      <c r="T6" s="629"/>
      <c r="U6" s="269"/>
      <c r="V6" s="629"/>
      <c r="W6" s="269"/>
      <c r="X6" s="629"/>
      <c r="Y6" s="269"/>
      <c r="Z6" s="629"/>
      <c r="AA6" s="269"/>
      <c r="AB6" s="629"/>
      <c r="AC6" s="631"/>
    </row>
    <row r="7" spans="1:30" x14ac:dyDescent="0.3">
      <c r="A7" s="632" t="s">
        <v>699</v>
      </c>
      <c r="B7" s="632"/>
      <c r="C7" s="632"/>
      <c r="D7" s="185" t="s">
        <v>691</v>
      </c>
      <c r="E7" s="267">
        <f>E5</f>
        <v>0</v>
      </c>
      <c r="F7" s="628" t="e">
        <f t="shared" ref="F7:H7" si="2">+E8/E7</f>
        <v>#DIV/0!</v>
      </c>
      <c r="G7" s="267">
        <f>G5</f>
        <v>0</v>
      </c>
      <c r="H7" s="628" t="e">
        <f t="shared" si="2"/>
        <v>#DIV/0!</v>
      </c>
      <c r="I7" s="267">
        <f>I5</f>
        <v>1</v>
      </c>
      <c r="J7" s="633">
        <f>+I8/I7</f>
        <v>0</v>
      </c>
      <c r="K7" s="267">
        <f>K5</f>
        <v>0</v>
      </c>
      <c r="L7" s="633" t="e">
        <f>+K8/K7</f>
        <v>#DIV/0!</v>
      </c>
      <c r="M7" s="267">
        <f>M5</f>
        <v>0</v>
      </c>
      <c r="N7" s="633" t="e">
        <f>+M8/M7</f>
        <v>#DIV/0!</v>
      </c>
      <c r="O7" s="267">
        <f>O5</f>
        <v>1</v>
      </c>
      <c r="P7" s="633">
        <f>+O8/O7</f>
        <v>0</v>
      </c>
      <c r="Q7" s="267">
        <f>Q5</f>
        <v>0</v>
      </c>
      <c r="R7" s="633" t="e">
        <f>+Q8/Q7</f>
        <v>#DIV/0!</v>
      </c>
      <c r="S7" s="267">
        <f>S5</f>
        <v>0</v>
      </c>
      <c r="T7" s="633" t="e">
        <f>+S8/S7</f>
        <v>#DIV/0!</v>
      </c>
      <c r="U7" s="267">
        <f>U5</f>
        <v>1</v>
      </c>
      <c r="V7" s="633">
        <f>+U8/U7</f>
        <v>0</v>
      </c>
      <c r="W7" s="267">
        <f>W5</f>
        <v>0</v>
      </c>
      <c r="X7" s="633" t="e">
        <f>+W8/W7</f>
        <v>#DIV/0!</v>
      </c>
      <c r="Y7" s="267">
        <f>Y5</f>
        <v>0</v>
      </c>
      <c r="Z7" s="633" t="e">
        <f>+Y8/Y7</f>
        <v>#DIV/0!</v>
      </c>
      <c r="AA7" s="267">
        <f>AA5</f>
        <v>1</v>
      </c>
      <c r="AB7" s="633">
        <f>+AA8/AA7</f>
        <v>0</v>
      </c>
      <c r="AC7" s="630">
        <f>SUM(AC5:AC6)</f>
        <v>0</v>
      </c>
    </row>
    <row r="8" spans="1:30" x14ac:dyDescent="0.3">
      <c r="A8" s="632"/>
      <c r="B8" s="632"/>
      <c r="C8" s="632"/>
      <c r="D8" s="185" t="s">
        <v>692</v>
      </c>
      <c r="E8" s="267">
        <f>E6</f>
        <v>0</v>
      </c>
      <c r="F8" s="629"/>
      <c r="G8" s="267">
        <f>G6</f>
        <v>0</v>
      </c>
      <c r="H8" s="629"/>
      <c r="I8" s="267">
        <f>I6</f>
        <v>0</v>
      </c>
      <c r="J8" s="634"/>
      <c r="K8" s="267">
        <f>K6</f>
        <v>0</v>
      </c>
      <c r="L8" s="634"/>
      <c r="M8" s="267">
        <f>M6</f>
        <v>0</v>
      </c>
      <c r="N8" s="634"/>
      <c r="O8" s="267">
        <f>O6</f>
        <v>0</v>
      </c>
      <c r="P8" s="634"/>
      <c r="Q8" s="267">
        <f>Q6</f>
        <v>0</v>
      </c>
      <c r="R8" s="634"/>
      <c r="S8" s="267">
        <f>S6</f>
        <v>0</v>
      </c>
      <c r="T8" s="634"/>
      <c r="U8" s="267">
        <f>U6</f>
        <v>0</v>
      </c>
      <c r="V8" s="634"/>
      <c r="W8" s="267">
        <f>W6</f>
        <v>0</v>
      </c>
      <c r="X8" s="634"/>
      <c r="Y8" s="267">
        <f>Y6</f>
        <v>0</v>
      </c>
      <c r="Z8" s="634"/>
      <c r="AA8" s="267">
        <f>AA6</f>
        <v>0</v>
      </c>
      <c r="AB8" s="634"/>
      <c r="AC8" s="635"/>
    </row>
    <row r="9" spans="1:30" x14ac:dyDescent="0.3">
      <c r="A9" s="632" t="s">
        <v>694</v>
      </c>
      <c r="B9" s="632"/>
      <c r="C9" s="637">
        <f>SUM(C5:C6)</f>
        <v>4</v>
      </c>
      <c r="D9" s="638" t="s">
        <v>695</v>
      </c>
      <c r="E9" s="267">
        <f>E7</f>
        <v>0</v>
      </c>
      <c r="F9" s="633">
        <f>+E10/$AA$9</f>
        <v>0</v>
      </c>
      <c r="G9" s="185">
        <f>E9+G7</f>
        <v>0</v>
      </c>
      <c r="H9" s="633">
        <f>+G10/$AA$9</f>
        <v>0</v>
      </c>
      <c r="I9" s="185">
        <f>+G9+I7</f>
        <v>1</v>
      </c>
      <c r="J9" s="633">
        <f>+I10/$AA$9</f>
        <v>0</v>
      </c>
      <c r="K9" s="185">
        <f>+I9+K7</f>
        <v>1</v>
      </c>
      <c r="L9" s="633">
        <f>+K10/$AA$9</f>
        <v>0</v>
      </c>
      <c r="M9" s="185">
        <f>+K9+M7</f>
        <v>1</v>
      </c>
      <c r="N9" s="628">
        <f>+M10/$AA$9</f>
        <v>0</v>
      </c>
      <c r="O9" s="185">
        <f>+M9+O7</f>
        <v>2</v>
      </c>
      <c r="P9" s="633">
        <f>+O10/$AA$9</f>
        <v>0</v>
      </c>
      <c r="Q9" s="185">
        <f>+O9+Q7</f>
        <v>2</v>
      </c>
      <c r="R9" s="633">
        <f>+Q10/$AA$9</f>
        <v>0</v>
      </c>
      <c r="S9" s="185">
        <f>+Q9+S7</f>
        <v>2</v>
      </c>
      <c r="T9" s="633">
        <f>+S10/$AA$9</f>
        <v>0</v>
      </c>
      <c r="U9" s="185">
        <f>+S9+U7</f>
        <v>3</v>
      </c>
      <c r="V9" s="633">
        <f>+U10/$AA$9</f>
        <v>0</v>
      </c>
      <c r="W9" s="185">
        <f>+U9+W7</f>
        <v>3</v>
      </c>
      <c r="X9" s="633">
        <f>+W10/$AA$9</f>
        <v>0</v>
      </c>
      <c r="Y9" s="185">
        <f>+W9+Y7</f>
        <v>3</v>
      </c>
      <c r="Z9" s="633">
        <f>+Y10/$AA$9</f>
        <v>0</v>
      </c>
      <c r="AA9" s="185">
        <f>+Y9+AA7</f>
        <v>4</v>
      </c>
      <c r="AB9" s="633">
        <f>+AA10/$AA$9</f>
        <v>0</v>
      </c>
      <c r="AC9" s="635"/>
    </row>
    <row r="10" spans="1:30" ht="17.25" thickBot="1" x14ac:dyDescent="0.35">
      <c r="A10" s="632"/>
      <c r="B10" s="632"/>
      <c r="C10" s="637"/>
      <c r="D10" s="639"/>
      <c r="E10" s="270">
        <f>E8</f>
        <v>0</v>
      </c>
      <c r="F10" s="640"/>
      <c r="G10" s="186">
        <f>E10+G8</f>
        <v>0</v>
      </c>
      <c r="H10" s="640"/>
      <c r="I10" s="186">
        <f>+I8+G10</f>
        <v>0</v>
      </c>
      <c r="J10" s="640"/>
      <c r="K10" s="186">
        <f>+I10+K8</f>
        <v>0</v>
      </c>
      <c r="L10" s="640"/>
      <c r="M10" s="186">
        <f>+K10+M8</f>
        <v>0</v>
      </c>
      <c r="N10" s="641"/>
      <c r="O10" s="186">
        <f>+M10+O8</f>
        <v>0</v>
      </c>
      <c r="P10" s="640"/>
      <c r="Q10" s="186">
        <f>+O10+Q8</f>
        <v>0</v>
      </c>
      <c r="R10" s="640"/>
      <c r="S10" s="186">
        <f>+Q10+S8</f>
        <v>0</v>
      </c>
      <c r="T10" s="640"/>
      <c r="U10" s="186">
        <f>+S10+U8</f>
        <v>0</v>
      </c>
      <c r="V10" s="640"/>
      <c r="W10" s="186">
        <f>+W8+U10</f>
        <v>0</v>
      </c>
      <c r="X10" s="640"/>
      <c r="Y10" s="186">
        <f>+Y8+W10</f>
        <v>0</v>
      </c>
      <c r="Z10" s="640"/>
      <c r="AA10" s="186">
        <f>+AA8+Y10</f>
        <v>0</v>
      </c>
      <c r="AB10" s="640"/>
      <c r="AC10" s="636"/>
    </row>
    <row r="11" spans="1:30" ht="17.25" thickBot="1" x14ac:dyDescent="0.35"/>
    <row r="12" spans="1:30" ht="17.25" thickBot="1" x14ac:dyDescent="0.35">
      <c r="E12" s="295" t="s">
        <v>688</v>
      </c>
      <c r="F12" s="296" t="s">
        <v>31</v>
      </c>
      <c r="G12" s="297" t="s">
        <v>32</v>
      </c>
      <c r="H12" s="297" t="s">
        <v>33</v>
      </c>
      <c r="I12" s="297" t="s">
        <v>34</v>
      </c>
      <c r="J12" s="297" t="s">
        <v>35</v>
      </c>
      <c r="K12" s="297" t="s">
        <v>36</v>
      </c>
      <c r="L12" s="297" t="s">
        <v>37</v>
      </c>
      <c r="M12" s="297" t="s">
        <v>38</v>
      </c>
      <c r="N12" s="297" t="s">
        <v>39</v>
      </c>
      <c r="O12" s="297" t="s">
        <v>40</v>
      </c>
      <c r="P12" s="298" t="s">
        <v>41</v>
      </c>
      <c r="X12" s="277"/>
    </row>
    <row r="13" spans="1:30" x14ac:dyDescent="0.3">
      <c r="D13" s="299" t="s">
        <v>691</v>
      </c>
      <c r="E13" s="300">
        <f>E9</f>
        <v>0</v>
      </c>
      <c r="F13" s="185">
        <f>G9</f>
        <v>0</v>
      </c>
      <c r="G13" s="185">
        <f>I9</f>
        <v>1</v>
      </c>
      <c r="H13" s="185">
        <f>K9</f>
        <v>1</v>
      </c>
      <c r="I13" s="185">
        <f>M9</f>
        <v>1</v>
      </c>
      <c r="J13" s="185">
        <f>O9</f>
        <v>2</v>
      </c>
      <c r="K13" s="185">
        <f>Q9</f>
        <v>2</v>
      </c>
      <c r="L13" s="185">
        <f>S9</f>
        <v>2</v>
      </c>
      <c r="M13" s="185">
        <f>U9</f>
        <v>3</v>
      </c>
      <c r="N13" s="185">
        <f>W9</f>
        <v>3</v>
      </c>
      <c r="O13" s="185">
        <f>Y9</f>
        <v>3</v>
      </c>
      <c r="P13" s="280">
        <f>AA9</f>
        <v>4</v>
      </c>
    </row>
    <row r="14" spans="1:30" x14ac:dyDescent="0.3">
      <c r="D14" s="301" t="s">
        <v>692</v>
      </c>
      <c r="E14" s="302">
        <f>E10</f>
        <v>0</v>
      </c>
      <c r="F14" s="283">
        <f>G10</f>
        <v>0</v>
      </c>
      <c r="G14" s="284">
        <f>I10</f>
        <v>0</v>
      </c>
      <c r="H14" s="283">
        <f>K10</f>
        <v>0</v>
      </c>
      <c r="I14" s="284">
        <f>M10</f>
        <v>0</v>
      </c>
      <c r="J14" s="283">
        <f>O10</f>
        <v>0</v>
      </c>
      <c r="K14" s="284">
        <f>Q10</f>
        <v>0</v>
      </c>
      <c r="L14" s="283">
        <f>S10</f>
        <v>0</v>
      </c>
      <c r="M14" s="284">
        <f>U10</f>
        <v>0</v>
      </c>
      <c r="N14" s="283">
        <f>W10</f>
        <v>0</v>
      </c>
      <c r="O14" s="284">
        <f>Y10</f>
        <v>0</v>
      </c>
      <c r="P14" s="285">
        <f>AA10</f>
        <v>0</v>
      </c>
    </row>
    <row r="15" spans="1:30" ht="33.75" thickBot="1" x14ac:dyDescent="0.35">
      <c r="D15" s="303" t="s">
        <v>696</v>
      </c>
      <c r="E15" s="304">
        <f t="shared" ref="E15:P15" si="3">(E14/$C$9)*100</f>
        <v>0</v>
      </c>
      <c r="F15" s="288">
        <f t="shared" si="3"/>
        <v>0</v>
      </c>
      <c r="G15" s="288">
        <f t="shared" si="3"/>
        <v>0</v>
      </c>
      <c r="H15" s="288">
        <f t="shared" si="3"/>
        <v>0</v>
      </c>
      <c r="I15" s="288">
        <f t="shared" si="3"/>
        <v>0</v>
      </c>
      <c r="J15" s="288">
        <f t="shared" si="3"/>
        <v>0</v>
      </c>
      <c r="K15" s="288">
        <f t="shared" si="3"/>
        <v>0</v>
      </c>
      <c r="L15" s="288">
        <f t="shared" si="3"/>
        <v>0</v>
      </c>
      <c r="M15" s="288">
        <f t="shared" si="3"/>
        <v>0</v>
      </c>
      <c r="N15" s="288">
        <f t="shared" si="3"/>
        <v>0</v>
      </c>
      <c r="O15" s="288">
        <f t="shared" si="3"/>
        <v>0</v>
      </c>
      <c r="P15" s="289">
        <f t="shared" si="3"/>
        <v>0</v>
      </c>
    </row>
    <row r="16" spans="1:30" x14ac:dyDescent="0.3">
      <c r="F16" s="290"/>
      <c r="G16" s="291"/>
      <c r="H16" s="290"/>
      <c r="J16" s="290"/>
      <c r="L16" s="290"/>
      <c r="M16" s="291"/>
      <c r="N16" s="290"/>
      <c r="P16" s="292"/>
      <c r="R16" s="290"/>
    </row>
    <row r="17" spans="1:30" s="271" customFormat="1" x14ac:dyDescent="0.3">
      <c r="A17" s="2"/>
      <c r="B17" s="2"/>
      <c r="C17" s="2"/>
      <c r="D17" s="268"/>
      <c r="E17" s="293"/>
      <c r="F17" s="294"/>
      <c r="G17" s="293"/>
      <c r="H17" s="293"/>
      <c r="I17" s="293"/>
      <c r="J17" s="293"/>
      <c r="K17" s="293"/>
      <c r="L17" s="293"/>
      <c r="M17" s="293"/>
      <c r="N17" s="293"/>
      <c r="O17" s="293"/>
      <c r="P17" s="293"/>
      <c r="Q17" s="2"/>
      <c r="R17" s="290"/>
      <c r="S17" s="2"/>
      <c r="U17" s="2"/>
      <c r="W17" s="2"/>
      <c r="Y17" s="2"/>
      <c r="AA17" s="2"/>
      <c r="AC17" s="2"/>
      <c r="AD17" s="2"/>
    </row>
    <row r="18" spans="1:30" s="271" customFormat="1" x14ac:dyDescent="0.3">
      <c r="A18" s="2"/>
      <c r="B18" s="2"/>
      <c r="C18" s="2"/>
      <c r="D18" s="268"/>
      <c r="E18" s="2"/>
      <c r="F18" s="290"/>
      <c r="G18" s="2"/>
      <c r="H18" s="290"/>
      <c r="I18" s="2"/>
      <c r="J18" s="290"/>
      <c r="K18" s="2"/>
      <c r="L18" s="290"/>
      <c r="M18" s="2"/>
      <c r="N18" s="290"/>
      <c r="O18" s="2"/>
      <c r="P18" s="292"/>
      <c r="Q18" s="2"/>
      <c r="R18" s="290"/>
      <c r="S18" s="2"/>
      <c r="U18" s="2"/>
      <c r="W18" s="2"/>
      <c r="Y18" s="2"/>
      <c r="AA18" s="2"/>
      <c r="AC18" s="2"/>
      <c r="AD18" s="2"/>
    </row>
  </sheetData>
  <mergeCells count="60">
    <mergeCell ref="T7:T8"/>
    <mergeCell ref="V7:V8"/>
    <mergeCell ref="X7:X8"/>
    <mergeCell ref="Z9:Z10"/>
    <mergeCell ref="AB9:AB10"/>
    <mergeCell ref="T9:T10"/>
    <mergeCell ref="V9:V10"/>
    <mergeCell ref="X9:X10"/>
    <mergeCell ref="J9:J10"/>
    <mergeCell ref="L9:L10"/>
    <mergeCell ref="N7:N8"/>
    <mergeCell ref="P7:P8"/>
    <mergeCell ref="R7:R8"/>
    <mergeCell ref="N9:N10"/>
    <mergeCell ref="P9:P10"/>
    <mergeCell ref="R9:R10"/>
    <mergeCell ref="A9:B10"/>
    <mergeCell ref="C9:C10"/>
    <mergeCell ref="D9:D10"/>
    <mergeCell ref="F9:F10"/>
    <mergeCell ref="H9:H10"/>
    <mergeCell ref="AB5:AB6"/>
    <mergeCell ref="AC5:AC6"/>
    <mergeCell ref="Z7:Z8"/>
    <mergeCell ref="AB7:AB8"/>
    <mergeCell ref="AC7:AC10"/>
    <mergeCell ref="A7:C8"/>
    <mergeCell ref="F7:F8"/>
    <mergeCell ref="H7:H8"/>
    <mergeCell ref="J7:J8"/>
    <mergeCell ref="L7:L8"/>
    <mergeCell ref="J5:J6"/>
    <mergeCell ref="L5:L6"/>
    <mergeCell ref="N5:N6"/>
    <mergeCell ref="P5:P6"/>
    <mergeCell ref="R5:R6"/>
    <mergeCell ref="T5:T6"/>
    <mergeCell ref="S4:T4"/>
    <mergeCell ref="U4:V4"/>
    <mergeCell ref="W4:X4"/>
    <mergeCell ref="Y4:Z4"/>
    <mergeCell ref="V5:V6"/>
    <mergeCell ref="X5:X6"/>
    <mergeCell ref="Z5:Z6"/>
    <mergeCell ref="A5:A6"/>
    <mergeCell ref="B5:B6"/>
    <mergeCell ref="C5:C6"/>
    <mergeCell ref="F5:F6"/>
    <mergeCell ref="H5:H6"/>
    <mergeCell ref="A1:C3"/>
    <mergeCell ref="D1:AA3"/>
    <mergeCell ref="C4:D4"/>
    <mergeCell ref="E4:F4"/>
    <mergeCell ref="G4:H4"/>
    <mergeCell ref="I4:J4"/>
    <mergeCell ref="K4:L4"/>
    <mergeCell ref="M4:N4"/>
    <mergeCell ref="O4:P4"/>
    <mergeCell ref="Q4:R4"/>
    <mergeCell ref="AA4:AB4"/>
  </mergeCells>
  <pageMargins left="0.7" right="0.7" top="0.75" bottom="0.75"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CE00-720B-4FE5-8128-2914C6B601B5}">
  <dimension ref="A1:AD40"/>
  <sheetViews>
    <sheetView workbookViewId="0">
      <selection sqref="A1:C3"/>
    </sheetView>
  </sheetViews>
  <sheetFormatPr baseColWidth="10" defaultColWidth="11.42578125" defaultRowHeight="16.5" x14ac:dyDescent="0.3"/>
  <cols>
    <col min="1" max="1" width="3" style="2" bestFit="1" customWidth="1"/>
    <col min="2" max="2" width="49.140625" style="2" customWidth="1"/>
    <col min="3" max="3" width="12.42578125" style="2" customWidth="1"/>
    <col min="4" max="4" width="10.85546875" style="268" customWidth="1"/>
    <col min="5" max="5" width="9.85546875" style="2" customWidth="1"/>
    <col min="6" max="6" width="9.85546875" style="271" customWidth="1"/>
    <col min="7" max="7" width="9.85546875" style="2" customWidth="1"/>
    <col min="8" max="8" width="9.85546875" style="271" customWidth="1"/>
    <col min="9" max="9" width="9.85546875" style="2" customWidth="1"/>
    <col min="10" max="10" width="9.85546875" style="271" customWidth="1"/>
    <col min="11" max="11" width="9.85546875" style="2" customWidth="1"/>
    <col min="12" max="12" width="9.85546875" style="271" customWidth="1"/>
    <col min="13" max="13" width="9.85546875" style="2" customWidth="1"/>
    <col min="14" max="14" width="9.85546875" style="271" customWidth="1"/>
    <col min="15" max="15" width="9.85546875" style="2" customWidth="1"/>
    <col min="16" max="16" width="9.85546875" style="272" customWidth="1"/>
    <col min="17" max="17" width="9.85546875" style="2" customWidth="1"/>
    <col min="18" max="18" width="9.85546875" style="271" customWidth="1"/>
    <col min="19" max="19" width="9.85546875" style="2" customWidth="1"/>
    <col min="20" max="20" width="9.85546875" style="271" customWidth="1"/>
    <col min="21" max="21" width="9.85546875" style="2" customWidth="1"/>
    <col min="22" max="22" width="9.85546875" style="271" customWidth="1"/>
    <col min="23" max="23" width="9.85546875" style="2" customWidth="1"/>
    <col min="24" max="24" width="9.85546875" style="271" customWidth="1"/>
    <col min="25" max="25" width="9.85546875" style="2" customWidth="1"/>
    <col min="26" max="26" width="9.85546875" style="271" customWidth="1"/>
    <col min="27" max="27" width="9.85546875" style="2" customWidth="1"/>
    <col min="28" max="28" width="9.85546875" style="271" customWidth="1"/>
    <col min="29" max="29" width="12.85546875" style="2" customWidth="1"/>
    <col min="30" max="30" width="42.42578125" style="2" customWidth="1"/>
    <col min="31" max="16384" width="11.42578125" style="2"/>
  </cols>
  <sheetData>
    <row r="1" spans="1:30" s="5" customFormat="1" ht="18" x14ac:dyDescent="0.25">
      <c r="A1" s="616"/>
      <c r="B1" s="616"/>
      <c r="C1" s="617"/>
      <c r="D1" s="595" t="s">
        <v>700</v>
      </c>
      <c r="E1" s="620"/>
      <c r="F1" s="620"/>
      <c r="G1" s="620"/>
      <c r="H1" s="620"/>
      <c r="I1" s="620"/>
      <c r="J1" s="620"/>
      <c r="K1" s="620"/>
      <c r="L1" s="620"/>
      <c r="M1" s="620"/>
      <c r="N1" s="620"/>
      <c r="O1" s="620"/>
      <c r="P1" s="620"/>
      <c r="Q1" s="620"/>
      <c r="R1" s="620"/>
      <c r="S1" s="620"/>
      <c r="T1" s="620"/>
      <c r="U1" s="620"/>
      <c r="V1" s="620"/>
      <c r="W1" s="620"/>
      <c r="X1" s="620"/>
      <c r="Y1" s="620"/>
      <c r="Z1" s="620"/>
      <c r="AA1" s="620"/>
      <c r="AB1" s="260" t="s">
        <v>684</v>
      </c>
      <c r="AC1" s="261"/>
    </row>
    <row r="2" spans="1:30" s="5" customFormat="1" ht="15.75" x14ac:dyDescent="0.25">
      <c r="A2" s="618"/>
      <c r="B2" s="618"/>
      <c r="C2" s="619"/>
      <c r="D2" s="595"/>
      <c r="E2" s="620"/>
      <c r="F2" s="620"/>
      <c r="G2" s="620"/>
      <c r="H2" s="620"/>
      <c r="I2" s="620"/>
      <c r="J2" s="620"/>
      <c r="K2" s="620"/>
      <c r="L2" s="620"/>
      <c r="M2" s="620"/>
      <c r="N2" s="620"/>
      <c r="O2" s="620"/>
      <c r="P2" s="620"/>
      <c r="Q2" s="620"/>
      <c r="R2" s="620"/>
      <c r="S2" s="620"/>
      <c r="T2" s="620"/>
      <c r="U2" s="620"/>
      <c r="V2" s="620"/>
      <c r="W2" s="620"/>
      <c r="X2" s="620"/>
      <c r="Y2" s="620"/>
      <c r="Z2" s="620"/>
      <c r="AA2" s="620"/>
      <c r="AB2" s="260" t="s">
        <v>685</v>
      </c>
      <c r="AC2" s="262"/>
    </row>
    <row r="3" spans="1:30" ht="17.25" thickBot="1" x14ac:dyDescent="0.35">
      <c r="A3" s="618"/>
      <c r="B3" s="618"/>
      <c r="C3" s="619"/>
      <c r="D3" s="598"/>
      <c r="E3" s="599"/>
      <c r="F3" s="599"/>
      <c r="G3" s="599"/>
      <c r="H3" s="599"/>
      <c r="I3" s="599"/>
      <c r="J3" s="599"/>
      <c r="K3" s="599"/>
      <c r="L3" s="599"/>
      <c r="M3" s="599"/>
      <c r="N3" s="599"/>
      <c r="O3" s="599"/>
      <c r="P3" s="599"/>
      <c r="Q3" s="599"/>
      <c r="R3" s="599"/>
      <c r="S3" s="599"/>
      <c r="T3" s="599"/>
      <c r="U3" s="599"/>
      <c r="V3" s="599"/>
      <c r="W3" s="599"/>
      <c r="X3" s="599"/>
      <c r="Y3" s="599"/>
      <c r="Z3" s="599"/>
      <c r="AA3" s="599"/>
      <c r="AB3" s="260" t="s">
        <v>686</v>
      </c>
      <c r="AC3" s="263"/>
    </row>
    <row r="4" spans="1:30" s="266" customFormat="1" ht="36" x14ac:dyDescent="0.3">
      <c r="A4" s="264" t="s">
        <v>385</v>
      </c>
      <c r="B4" s="264" t="s">
        <v>455</v>
      </c>
      <c r="C4" s="621" t="s">
        <v>687</v>
      </c>
      <c r="D4" s="622"/>
      <c r="E4" s="623" t="s">
        <v>688</v>
      </c>
      <c r="F4" s="623"/>
      <c r="G4" s="623" t="s">
        <v>31</v>
      </c>
      <c r="H4" s="623"/>
      <c r="I4" s="623" t="s">
        <v>32</v>
      </c>
      <c r="J4" s="623"/>
      <c r="K4" s="623" t="s">
        <v>33</v>
      </c>
      <c r="L4" s="623"/>
      <c r="M4" s="623" t="s">
        <v>34</v>
      </c>
      <c r="N4" s="623"/>
      <c r="O4" s="623" t="s">
        <v>35</v>
      </c>
      <c r="P4" s="623"/>
      <c r="Q4" s="623" t="s">
        <v>36</v>
      </c>
      <c r="R4" s="623"/>
      <c r="S4" s="623" t="s">
        <v>37</v>
      </c>
      <c r="T4" s="623"/>
      <c r="U4" s="623" t="s">
        <v>38</v>
      </c>
      <c r="V4" s="623"/>
      <c r="W4" s="623" t="s">
        <v>39</v>
      </c>
      <c r="X4" s="623"/>
      <c r="Y4" s="623" t="s">
        <v>40</v>
      </c>
      <c r="Z4" s="623"/>
      <c r="AA4" s="623" t="s">
        <v>41</v>
      </c>
      <c r="AB4" s="624"/>
      <c r="AC4" s="265" t="s">
        <v>689</v>
      </c>
    </row>
    <row r="5" spans="1:30" ht="83.25" customHeight="1" x14ac:dyDescent="0.3">
      <c r="A5" s="625">
        <v>1</v>
      </c>
      <c r="B5" s="626" t="s">
        <v>701</v>
      </c>
      <c r="C5" s="642">
        <f>E5+G5+I5+K5+M5+O5+Q5+S5+U5+W5+Y5+AA5</f>
        <v>11</v>
      </c>
      <c r="D5" s="185" t="s">
        <v>691</v>
      </c>
      <c r="E5" s="267"/>
      <c r="F5" s="628"/>
      <c r="G5" s="267">
        <v>1</v>
      </c>
      <c r="H5" s="628">
        <f>+G6/G5</f>
        <v>0</v>
      </c>
      <c r="I5" s="267">
        <v>1</v>
      </c>
      <c r="J5" s="628">
        <f>+I6/I5</f>
        <v>0</v>
      </c>
      <c r="K5" s="267">
        <v>1</v>
      </c>
      <c r="L5" s="628">
        <f>+K6/K5</f>
        <v>0</v>
      </c>
      <c r="M5" s="267">
        <v>1</v>
      </c>
      <c r="N5" s="628">
        <f>+M6/M5</f>
        <v>0</v>
      </c>
      <c r="O5" s="267">
        <v>1</v>
      </c>
      <c r="P5" s="628">
        <f>+O6/O5</f>
        <v>0</v>
      </c>
      <c r="Q5" s="267">
        <v>1</v>
      </c>
      <c r="R5" s="628">
        <f>+Q6/Q5</f>
        <v>0</v>
      </c>
      <c r="S5" s="267">
        <v>1</v>
      </c>
      <c r="T5" s="628">
        <f>+S6/S5</f>
        <v>0</v>
      </c>
      <c r="U5" s="267">
        <v>1</v>
      </c>
      <c r="V5" s="628">
        <f>+U6/U5</f>
        <v>0</v>
      </c>
      <c r="W5" s="267">
        <v>1</v>
      </c>
      <c r="X5" s="628">
        <f>+W6/W5</f>
        <v>0</v>
      </c>
      <c r="Y5" s="267">
        <v>1</v>
      </c>
      <c r="Z5" s="628">
        <f>+Y6/Y5</f>
        <v>0</v>
      </c>
      <c r="AA5" s="267">
        <v>1</v>
      </c>
      <c r="AB5" s="628">
        <f>+AA6/AA5</f>
        <v>0</v>
      </c>
      <c r="AC5" s="630">
        <f>+G6+I6+E6+K6+M6+O6+Q6+S6+U6+W6+Y6+AA6</f>
        <v>0</v>
      </c>
      <c r="AD5" s="268"/>
    </row>
    <row r="6" spans="1:30" ht="69.75" customHeight="1" x14ac:dyDescent="0.3">
      <c r="A6" s="625"/>
      <c r="B6" s="626"/>
      <c r="C6" s="643"/>
      <c r="D6" s="185" t="s">
        <v>692</v>
      </c>
      <c r="E6" s="269"/>
      <c r="F6" s="629"/>
      <c r="G6" s="269"/>
      <c r="H6" s="629"/>
      <c r="I6" s="269"/>
      <c r="J6" s="629"/>
      <c r="K6" s="269"/>
      <c r="L6" s="629"/>
      <c r="M6" s="269"/>
      <c r="N6" s="629"/>
      <c r="O6" s="269"/>
      <c r="P6" s="629"/>
      <c r="Q6" s="269"/>
      <c r="R6" s="629"/>
      <c r="S6" s="269"/>
      <c r="T6" s="629"/>
      <c r="U6" s="269"/>
      <c r="V6" s="629"/>
      <c r="W6" s="269"/>
      <c r="X6" s="629"/>
      <c r="Y6" s="269"/>
      <c r="Z6" s="629"/>
      <c r="AA6" s="269"/>
      <c r="AB6" s="629"/>
      <c r="AC6" s="631"/>
    </row>
    <row r="7" spans="1:30" ht="45" customHeight="1" x14ac:dyDescent="0.3">
      <c r="A7" s="625">
        <v>2</v>
      </c>
      <c r="B7" s="626" t="s">
        <v>702</v>
      </c>
      <c r="C7" s="642">
        <f t="shared" ref="C7" si="0">E7+G7+I7+K7+M7+O7+Q7+S7+U7+W7+Y7+AA7</f>
        <v>11</v>
      </c>
      <c r="D7" s="185" t="s">
        <v>691</v>
      </c>
      <c r="E7" s="267"/>
      <c r="F7" s="628"/>
      <c r="G7" s="267">
        <v>1</v>
      </c>
      <c r="H7" s="628">
        <f>+G8/G7</f>
        <v>0</v>
      </c>
      <c r="I7" s="267">
        <v>1</v>
      </c>
      <c r="J7" s="628">
        <f>+I8/I7</f>
        <v>0</v>
      </c>
      <c r="K7" s="267">
        <v>1</v>
      </c>
      <c r="L7" s="628">
        <f>+K8/K7</f>
        <v>0</v>
      </c>
      <c r="M7" s="267">
        <v>1</v>
      </c>
      <c r="N7" s="628">
        <f>+M8/M7</f>
        <v>0</v>
      </c>
      <c r="O7" s="267">
        <v>1</v>
      </c>
      <c r="P7" s="628">
        <f>+O8/O7</f>
        <v>0</v>
      </c>
      <c r="Q7" s="267">
        <v>1</v>
      </c>
      <c r="R7" s="628">
        <f>+Q8/Q7</f>
        <v>0</v>
      </c>
      <c r="S7" s="267">
        <v>1</v>
      </c>
      <c r="T7" s="628">
        <f>+S8/S7</f>
        <v>0</v>
      </c>
      <c r="U7" s="267">
        <v>1</v>
      </c>
      <c r="V7" s="628">
        <f>+U8/U7</f>
        <v>0</v>
      </c>
      <c r="W7" s="267">
        <v>1</v>
      </c>
      <c r="X7" s="628">
        <f>+W8/W7</f>
        <v>0</v>
      </c>
      <c r="Y7" s="267">
        <v>1</v>
      </c>
      <c r="Z7" s="628">
        <f>+Y8/Y7</f>
        <v>0</v>
      </c>
      <c r="AA7" s="267">
        <v>1</v>
      </c>
      <c r="AB7" s="628">
        <f>+AA8/AA7</f>
        <v>0</v>
      </c>
      <c r="AC7" s="630">
        <f t="shared" ref="AC7" si="1">+G8+I8+E8+K8+M8+O8+Q8+S8+U8+W8+Y8+AA8</f>
        <v>0</v>
      </c>
    </row>
    <row r="8" spans="1:30" ht="35.1" customHeight="1" x14ac:dyDescent="0.3">
      <c r="A8" s="625"/>
      <c r="B8" s="626"/>
      <c r="C8" s="643"/>
      <c r="D8" s="185" t="s">
        <v>692</v>
      </c>
      <c r="E8" s="269"/>
      <c r="F8" s="629"/>
      <c r="G8" s="269"/>
      <c r="H8" s="629"/>
      <c r="I8" s="269"/>
      <c r="J8" s="629"/>
      <c r="K8" s="269"/>
      <c r="L8" s="629"/>
      <c r="M8" s="269"/>
      <c r="N8" s="629"/>
      <c r="O8" s="269"/>
      <c r="P8" s="629"/>
      <c r="Q8" s="269"/>
      <c r="R8" s="629"/>
      <c r="S8" s="269"/>
      <c r="T8" s="629"/>
      <c r="U8" s="269"/>
      <c r="V8" s="629"/>
      <c r="W8" s="269"/>
      <c r="X8" s="629"/>
      <c r="Y8" s="269"/>
      <c r="Z8" s="629"/>
      <c r="AA8" s="269"/>
      <c r="AB8" s="629"/>
      <c r="AC8" s="631"/>
    </row>
    <row r="9" spans="1:30" ht="41.1" customHeight="1" x14ac:dyDescent="0.3">
      <c r="A9" s="625">
        <v>3</v>
      </c>
      <c r="B9" s="626" t="s">
        <v>703</v>
      </c>
      <c r="C9" s="642">
        <f t="shared" ref="C9" si="2">E9+G9+I9+K9+M9+O9+Q9+S9+U9+W9+Y9+AA9</f>
        <v>2</v>
      </c>
      <c r="D9" s="185" t="s">
        <v>691</v>
      </c>
      <c r="E9" s="267"/>
      <c r="F9" s="628"/>
      <c r="G9" s="267"/>
      <c r="H9" s="628"/>
      <c r="I9" s="267"/>
      <c r="J9" s="628"/>
      <c r="K9" s="267"/>
      <c r="L9" s="628"/>
      <c r="M9" s="267"/>
      <c r="N9" s="628"/>
      <c r="O9" s="267">
        <v>1</v>
      </c>
      <c r="P9" s="628">
        <f t="shared" ref="P9" si="3">+O10/O9</f>
        <v>0</v>
      </c>
      <c r="Q9" s="267"/>
      <c r="R9" s="628"/>
      <c r="S9" s="267"/>
      <c r="T9" s="628"/>
      <c r="U9" s="267"/>
      <c r="V9" s="628"/>
      <c r="W9" s="267"/>
      <c r="X9" s="628"/>
      <c r="Y9" s="267"/>
      <c r="Z9" s="628"/>
      <c r="AA9" s="267">
        <v>1</v>
      </c>
      <c r="AB9" s="628">
        <f t="shared" ref="AB9" si="4">+AA10/AA9</f>
        <v>0</v>
      </c>
      <c r="AC9" s="630">
        <f t="shared" ref="AC9" si="5">+G10+I10+E10+K10+M10+O10+Q10+S10+U10+W10+Y10+AA10</f>
        <v>0</v>
      </c>
    </row>
    <row r="10" spans="1:30" ht="41.1" customHeight="1" x14ac:dyDescent="0.3">
      <c r="A10" s="625"/>
      <c r="B10" s="626"/>
      <c r="C10" s="643"/>
      <c r="D10" s="185" t="s">
        <v>692</v>
      </c>
      <c r="E10" s="269"/>
      <c r="F10" s="629"/>
      <c r="G10" s="269"/>
      <c r="H10" s="629"/>
      <c r="I10" s="269"/>
      <c r="J10" s="629"/>
      <c r="K10" s="269"/>
      <c r="L10" s="629"/>
      <c r="M10" s="269"/>
      <c r="N10" s="629"/>
      <c r="O10" s="269"/>
      <c r="P10" s="629"/>
      <c r="Q10" s="305"/>
      <c r="R10" s="629"/>
      <c r="S10" s="269"/>
      <c r="T10" s="629"/>
      <c r="U10" s="269"/>
      <c r="V10" s="629"/>
      <c r="W10" s="269"/>
      <c r="X10" s="629"/>
      <c r="Y10" s="269"/>
      <c r="Z10" s="629"/>
      <c r="AA10" s="269"/>
      <c r="AB10" s="629"/>
      <c r="AC10" s="631"/>
    </row>
    <row r="11" spans="1:30" ht="24.95" customHeight="1" x14ac:dyDescent="0.3">
      <c r="A11" s="625">
        <v>4</v>
      </c>
      <c r="B11" s="644" t="s">
        <v>704</v>
      </c>
      <c r="C11" s="642">
        <f t="shared" ref="C11" si="6">E11+G11+I11+K11+M11+O11+Q11+S11+U11+W11+Y11+AA11</f>
        <v>2</v>
      </c>
      <c r="D11" s="185" t="s">
        <v>691</v>
      </c>
      <c r="E11" s="267"/>
      <c r="F11" s="628"/>
      <c r="G11" s="267"/>
      <c r="H11" s="628"/>
      <c r="I11" s="267"/>
      <c r="J11" s="628"/>
      <c r="K11" s="267"/>
      <c r="L11" s="628"/>
      <c r="M11" s="267"/>
      <c r="N11" s="628"/>
      <c r="O11" s="267">
        <v>1</v>
      </c>
      <c r="P11" s="628">
        <f t="shared" ref="P11" si="7">+O12/O11</f>
        <v>0</v>
      </c>
      <c r="Q11" s="267"/>
      <c r="R11" s="628"/>
      <c r="S11" s="267"/>
      <c r="T11" s="628"/>
      <c r="U11" s="267"/>
      <c r="V11" s="628"/>
      <c r="W11" s="267"/>
      <c r="X11" s="628"/>
      <c r="Y11" s="267"/>
      <c r="Z11" s="628"/>
      <c r="AA11" s="267">
        <v>1</v>
      </c>
      <c r="AB11" s="628">
        <f t="shared" ref="AB11" si="8">+AA12/AA11</f>
        <v>0</v>
      </c>
      <c r="AC11" s="630">
        <f t="shared" ref="AC11" si="9">+G12+I12+E12+K12+M12+O12+Q12+S12+U12+W12+Y12+AA12</f>
        <v>0</v>
      </c>
    </row>
    <row r="12" spans="1:30" ht="24.95" customHeight="1" x14ac:dyDescent="0.3">
      <c r="A12" s="625"/>
      <c r="B12" s="644"/>
      <c r="C12" s="643"/>
      <c r="D12" s="185" t="s">
        <v>692</v>
      </c>
      <c r="E12" s="269"/>
      <c r="F12" s="629"/>
      <c r="G12" s="269"/>
      <c r="H12" s="629"/>
      <c r="I12" s="269"/>
      <c r="J12" s="629"/>
      <c r="K12" s="269"/>
      <c r="L12" s="629"/>
      <c r="M12" s="269"/>
      <c r="N12" s="629"/>
      <c r="O12" s="269"/>
      <c r="P12" s="629"/>
      <c r="Q12" s="305"/>
      <c r="R12" s="629"/>
      <c r="S12" s="269"/>
      <c r="T12" s="629"/>
      <c r="U12" s="269"/>
      <c r="V12" s="629"/>
      <c r="W12" s="269"/>
      <c r="X12" s="629"/>
      <c r="Y12" s="269"/>
      <c r="Z12" s="629"/>
      <c r="AA12" s="269"/>
      <c r="AB12" s="629"/>
      <c r="AC12" s="631"/>
    </row>
    <row r="13" spans="1:30" ht="24.95" customHeight="1" x14ac:dyDescent="0.3">
      <c r="A13" s="625">
        <v>5</v>
      </c>
      <c r="B13" s="644" t="s">
        <v>705</v>
      </c>
      <c r="C13" s="642">
        <f t="shared" ref="C13" si="10">E13+G13+I13+K13+M13+O13+Q13+S13+U13+W13+Y13+AA13</f>
        <v>3</v>
      </c>
      <c r="D13" s="185" t="s">
        <v>691</v>
      </c>
      <c r="E13" s="267"/>
      <c r="F13" s="628"/>
      <c r="G13" s="267"/>
      <c r="H13" s="628"/>
      <c r="I13" s="267"/>
      <c r="J13" s="628"/>
      <c r="K13" s="267">
        <v>1</v>
      </c>
      <c r="L13" s="628">
        <f t="shared" ref="L13" si="11">+K14/K13</f>
        <v>0</v>
      </c>
      <c r="M13" s="267"/>
      <c r="N13" s="628"/>
      <c r="O13" s="267"/>
      <c r="P13" s="628"/>
      <c r="Q13" s="267"/>
      <c r="R13" s="628"/>
      <c r="S13" s="267"/>
      <c r="T13" s="628"/>
      <c r="U13" s="267"/>
      <c r="V13" s="628"/>
      <c r="W13" s="267">
        <v>1</v>
      </c>
      <c r="X13" s="628">
        <f t="shared" ref="X13" si="12">+W14/W13</f>
        <v>0</v>
      </c>
      <c r="Y13" s="267"/>
      <c r="Z13" s="628"/>
      <c r="AA13" s="267">
        <v>1</v>
      </c>
      <c r="AB13" s="628">
        <f t="shared" ref="AB13" si="13">+AA14/AA13</f>
        <v>0</v>
      </c>
      <c r="AC13" s="630">
        <f t="shared" ref="AC13" si="14">+G14+I14+E14+K14+M14+O14+Q14+S14+U14+W14+Y14+AA14</f>
        <v>0</v>
      </c>
    </row>
    <row r="14" spans="1:30" ht="24.95" customHeight="1" x14ac:dyDescent="0.3">
      <c r="A14" s="625"/>
      <c r="B14" s="644"/>
      <c r="C14" s="643"/>
      <c r="D14" s="185" t="s">
        <v>692</v>
      </c>
      <c r="E14" s="269"/>
      <c r="F14" s="629"/>
      <c r="G14" s="269"/>
      <c r="H14" s="629"/>
      <c r="I14" s="269"/>
      <c r="J14" s="629"/>
      <c r="K14" s="269"/>
      <c r="L14" s="629"/>
      <c r="M14" s="269"/>
      <c r="N14" s="629"/>
      <c r="O14" s="269"/>
      <c r="P14" s="629"/>
      <c r="Q14" s="305"/>
      <c r="R14" s="629"/>
      <c r="S14" s="269"/>
      <c r="T14" s="629"/>
      <c r="U14" s="269"/>
      <c r="V14" s="629"/>
      <c r="W14" s="269"/>
      <c r="X14" s="629"/>
      <c r="Y14" s="269"/>
      <c r="Z14" s="629"/>
      <c r="AA14" s="269"/>
      <c r="AB14" s="629"/>
      <c r="AC14" s="631"/>
    </row>
    <row r="15" spans="1:30" ht="43.5" customHeight="1" x14ac:dyDescent="0.3">
      <c r="A15" s="625">
        <v>6</v>
      </c>
      <c r="B15" s="626" t="s">
        <v>706</v>
      </c>
      <c r="C15" s="642">
        <f t="shared" ref="C15" si="15">E15+G15+I15+K15+M15+O15+Q15+S15+U15+W15+Y15+AA15</f>
        <v>4</v>
      </c>
      <c r="D15" s="185" t="s">
        <v>691</v>
      </c>
      <c r="E15" s="267"/>
      <c r="F15" s="628"/>
      <c r="G15" s="267"/>
      <c r="H15" s="628"/>
      <c r="I15" s="267">
        <v>1</v>
      </c>
      <c r="J15" s="628">
        <f t="shared" ref="J15" si="16">+I16/I15</f>
        <v>0</v>
      </c>
      <c r="K15" s="267"/>
      <c r="L15" s="628"/>
      <c r="M15" s="267"/>
      <c r="N15" s="628"/>
      <c r="O15" s="267">
        <v>1</v>
      </c>
      <c r="P15" s="628">
        <f t="shared" ref="P15" si="17">+O16/O15</f>
        <v>0</v>
      </c>
      <c r="Q15" s="267"/>
      <c r="R15" s="628"/>
      <c r="S15" s="267"/>
      <c r="T15" s="628"/>
      <c r="U15" s="267">
        <v>1</v>
      </c>
      <c r="V15" s="628">
        <f t="shared" ref="V15" si="18">+U16/U15</f>
        <v>0</v>
      </c>
      <c r="W15" s="267"/>
      <c r="X15" s="628"/>
      <c r="Y15" s="267"/>
      <c r="Z15" s="628"/>
      <c r="AA15" s="267">
        <v>1</v>
      </c>
      <c r="AB15" s="628">
        <f t="shared" ref="AB15" si="19">+AA16/AA15</f>
        <v>1</v>
      </c>
      <c r="AC15" s="630">
        <f t="shared" ref="AC15" si="20">+G16+I16+E16+K16+M16+O16+Q16+S16+U16+W16+Y16+AA16</f>
        <v>1</v>
      </c>
    </row>
    <row r="16" spans="1:30" ht="36.75" customHeight="1" x14ac:dyDescent="0.3">
      <c r="A16" s="625"/>
      <c r="B16" s="626"/>
      <c r="C16" s="643"/>
      <c r="D16" s="185" t="s">
        <v>692</v>
      </c>
      <c r="E16" s="269"/>
      <c r="F16" s="629"/>
      <c r="G16" s="269"/>
      <c r="H16" s="629"/>
      <c r="I16" s="269">
        <v>0</v>
      </c>
      <c r="J16" s="629"/>
      <c r="K16" s="269"/>
      <c r="L16" s="629"/>
      <c r="M16" s="269"/>
      <c r="N16" s="629"/>
      <c r="O16" s="269">
        <v>0</v>
      </c>
      <c r="P16" s="629"/>
      <c r="Q16" s="269"/>
      <c r="R16" s="629"/>
      <c r="S16" s="269"/>
      <c r="T16" s="629"/>
      <c r="U16" s="269">
        <v>0</v>
      </c>
      <c r="V16" s="629"/>
      <c r="W16" s="269"/>
      <c r="X16" s="629"/>
      <c r="Y16" s="269"/>
      <c r="Z16" s="629"/>
      <c r="AA16" s="269">
        <v>1</v>
      </c>
      <c r="AB16" s="629"/>
      <c r="AC16" s="631"/>
    </row>
    <row r="17" spans="1:29" ht="44.25" customHeight="1" x14ac:dyDescent="0.3">
      <c r="A17" s="625">
        <v>7</v>
      </c>
      <c r="B17" s="645" t="s">
        <v>707</v>
      </c>
      <c r="C17" s="642">
        <f>E17+G17+I17+K17+M17+O17+Q17+S17+U17+W17+Y17+AA17</f>
        <v>4</v>
      </c>
      <c r="D17" s="185" t="s">
        <v>691</v>
      </c>
      <c r="E17" s="267"/>
      <c r="F17" s="628"/>
      <c r="G17" s="267"/>
      <c r="H17" s="628"/>
      <c r="I17" s="267">
        <v>1</v>
      </c>
      <c r="J17" s="628">
        <f>+I18/I17</f>
        <v>0</v>
      </c>
      <c r="K17" s="267"/>
      <c r="L17" s="628"/>
      <c r="M17" s="267"/>
      <c r="N17" s="628"/>
      <c r="O17" s="267">
        <v>1</v>
      </c>
      <c r="P17" s="628">
        <f>+O18/O17</f>
        <v>0</v>
      </c>
      <c r="Q17" s="267"/>
      <c r="R17" s="628"/>
      <c r="S17" s="267"/>
      <c r="T17" s="628"/>
      <c r="U17" s="267">
        <v>1</v>
      </c>
      <c r="V17" s="628">
        <f>+U18/U17</f>
        <v>0</v>
      </c>
      <c r="W17" s="267"/>
      <c r="X17" s="628"/>
      <c r="Y17" s="267">
        <v>1</v>
      </c>
      <c r="Z17" s="628">
        <f>+Y18/Y17</f>
        <v>0</v>
      </c>
      <c r="AA17" s="267"/>
      <c r="AB17" s="628"/>
      <c r="AC17" s="630">
        <f t="shared" ref="AC17:AC19" si="21">+G18+I18+E18+K18+M18+O18+Q18+S18+U18+W18+Y18+AA18</f>
        <v>0</v>
      </c>
    </row>
    <row r="18" spans="1:29" ht="54" customHeight="1" x14ac:dyDescent="0.3">
      <c r="A18" s="625"/>
      <c r="B18" s="645"/>
      <c r="C18" s="643"/>
      <c r="D18" s="185" t="s">
        <v>692</v>
      </c>
      <c r="E18" s="269"/>
      <c r="F18" s="629"/>
      <c r="G18" s="269"/>
      <c r="H18" s="629"/>
      <c r="I18" s="269"/>
      <c r="J18" s="629"/>
      <c r="K18" s="269"/>
      <c r="L18" s="629"/>
      <c r="M18" s="269"/>
      <c r="N18" s="629"/>
      <c r="O18" s="269"/>
      <c r="P18" s="629"/>
      <c r="Q18" s="269"/>
      <c r="R18" s="629"/>
      <c r="S18" s="269"/>
      <c r="T18" s="629"/>
      <c r="U18" s="269"/>
      <c r="V18" s="629"/>
      <c r="W18" s="269"/>
      <c r="X18" s="629"/>
      <c r="Y18" s="269"/>
      <c r="Z18" s="629"/>
      <c r="AA18" s="269"/>
      <c r="AB18" s="629"/>
      <c r="AC18" s="631"/>
    </row>
    <row r="19" spans="1:29" ht="70.5" customHeight="1" x14ac:dyDescent="0.3">
      <c r="A19" s="625">
        <v>8</v>
      </c>
      <c r="B19" s="645" t="s">
        <v>708</v>
      </c>
      <c r="C19" s="642">
        <f>E19+G19+I19+K19+M19+O19+Q19+S19+U19+W19+Y19+AA19</f>
        <v>1</v>
      </c>
      <c r="D19" s="185" t="s">
        <v>691</v>
      </c>
      <c r="E19" s="267"/>
      <c r="F19" s="628"/>
      <c r="G19" s="267"/>
      <c r="H19" s="628"/>
      <c r="I19" s="267"/>
      <c r="J19" s="628"/>
      <c r="K19" s="267"/>
      <c r="L19" s="628"/>
      <c r="M19" s="267"/>
      <c r="N19" s="628"/>
      <c r="O19" s="267">
        <v>1</v>
      </c>
      <c r="P19" s="628">
        <f>+O20/O19</f>
        <v>0</v>
      </c>
      <c r="Q19" s="267"/>
      <c r="R19" s="628"/>
      <c r="S19" s="267"/>
      <c r="T19" s="628"/>
      <c r="U19" s="267"/>
      <c r="V19" s="628"/>
      <c r="W19" s="267"/>
      <c r="X19" s="628"/>
      <c r="Y19" s="267"/>
      <c r="Z19" s="628"/>
      <c r="AA19" s="267"/>
      <c r="AB19" s="628"/>
      <c r="AC19" s="630">
        <f t="shared" si="21"/>
        <v>0</v>
      </c>
    </row>
    <row r="20" spans="1:29" ht="65.25" customHeight="1" x14ac:dyDescent="0.3">
      <c r="A20" s="625"/>
      <c r="B20" s="645"/>
      <c r="C20" s="643"/>
      <c r="D20" s="185" t="s">
        <v>692</v>
      </c>
      <c r="E20" s="269"/>
      <c r="F20" s="629"/>
      <c r="G20" s="269"/>
      <c r="H20" s="629"/>
      <c r="I20" s="269"/>
      <c r="J20" s="629"/>
      <c r="K20" s="269"/>
      <c r="L20" s="629"/>
      <c r="M20" s="269"/>
      <c r="N20" s="629"/>
      <c r="O20" s="269"/>
      <c r="P20" s="629"/>
      <c r="Q20" s="269"/>
      <c r="R20" s="629"/>
      <c r="S20" s="269"/>
      <c r="T20" s="629"/>
      <c r="U20" s="269"/>
      <c r="V20" s="629"/>
      <c r="W20" s="269"/>
      <c r="X20" s="629"/>
      <c r="Y20" s="269"/>
      <c r="Z20" s="629"/>
      <c r="AA20" s="269"/>
      <c r="AB20" s="629"/>
      <c r="AC20" s="631"/>
    </row>
    <row r="21" spans="1:29" ht="36.75" customHeight="1" x14ac:dyDescent="0.3">
      <c r="A21" s="625">
        <v>10</v>
      </c>
      <c r="B21" s="626" t="s">
        <v>709</v>
      </c>
      <c r="C21" s="642">
        <f t="shared" ref="C21" si="22">E21+G21+I21+K21+M21+O21+Q21+S21+U21+W21+Y21+AA21</f>
        <v>4</v>
      </c>
      <c r="D21" s="185" t="s">
        <v>691</v>
      </c>
      <c r="E21" s="267"/>
      <c r="F21" s="628"/>
      <c r="G21" s="267"/>
      <c r="H21" s="628"/>
      <c r="I21" s="267"/>
      <c r="J21" s="628"/>
      <c r="K21" s="267">
        <v>1</v>
      </c>
      <c r="L21" s="628">
        <f>+K22/K21</f>
        <v>0</v>
      </c>
      <c r="M21" s="267"/>
      <c r="N21" s="628"/>
      <c r="O21" s="267"/>
      <c r="P21" s="628"/>
      <c r="Q21" s="267">
        <v>1</v>
      </c>
      <c r="R21" s="628">
        <f>+Q22/Q21</f>
        <v>0</v>
      </c>
      <c r="S21" s="267"/>
      <c r="T21" s="628"/>
      <c r="U21" s="267"/>
      <c r="V21" s="628"/>
      <c r="W21" s="267">
        <v>1</v>
      </c>
      <c r="X21" s="628">
        <f>+W22/W21</f>
        <v>0</v>
      </c>
      <c r="Y21" s="306">
        <v>1</v>
      </c>
      <c r="Z21" s="628">
        <f t="shared" ref="Z21" si="23">+Y22/Y21</f>
        <v>1</v>
      </c>
      <c r="AA21" s="267"/>
      <c r="AB21" s="628"/>
      <c r="AC21" s="630">
        <f t="shared" ref="AC21" si="24">+G22+I22+E22+K22+M22+O22+Q22+S22+U22+W22+Y22+AA22</f>
        <v>1</v>
      </c>
    </row>
    <row r="22" spans="1:29" ht="24.95" customHeight="1" x14ac:dyDescent="0.3">
      <c r="A22" s="625"/>
      <c r="B22" s="626"/>
      <c r="C22" s="643"/>
      <c r="D22" s="185" t="s">
        <v>692</v>
      </c>
      <c r="E22" s="269"/>
      <c r="F22" s="629"/>
      <c r="G22" s="269"/>
      <c r="H22" s="629"/>
      <c r="I22" s="269"/>
      <c r="J22" s="629"/>
      <c r="K22" s="269"/>
      <c r="L22" s="629"/>
      <c r="M22" s="269"/>
      <c r="N22" s="629"/>
      <c r="O22" s="269"/>
      <c r="P22" s="629"/>
      <c r="Q22" s="269"/>
      <c r="R22" s="629"/>
      <c r="S22" s="269"/>
      <c r="T22" s="629"/>
      <c r="U22" s="269"/>
      <c r="V22" s="629"/>
      <c r="W22" s="269"/>
      <c r="X22" s="629"/>
      <c r="Y22" s="306">
        <v>1</v>
      </c>
      <c r="Z22" s="629"/>
      <c r="AA22" s="269"/>
      <c r="AB22" s="629"/>
      <c r="AC22" s="631"/>
    </row>
    <row r="23" spans="1:29" ht="39" customHeight="1" x14ac:dyDescent="0.3">
      <c r="A23" s="625">
        <v>11</v>
      </c>
      <c r="B23" s="626" t="s">
        <v>710</v>
      </c>
      <c r="C23" s="642">
        <f t="shared" ref="C23:C27" si="25">E23+G23+I23+K23+M23+O23+Q23+S23+U23+W23+Y23+AA23</f>
        <v>9</v>
      </c>
      <c r="D23" s="185" t="s">
        <v>691</v>
      </c>
      <c r="E23" s="267"/>
      <c r="F23" s="628"/>
      <c r="G23" s="267"/>
      <c r="H23" s="628"/>
      <c r="I23" s="267"/>
      <c r="J23" s="628"/>
      <c r="K23" s="267">
        <v>1</v>
      </c>
      <c r="L23" s="628">
        <f t="shared" ref="L23" si="26">+K24/K23</f>
        <v>1</v>
      </c>
      <c r="M23" s="267">
        <v>1</v>
      </c>
      <c r="N23" s="628">
        <f t="shared" ref="N23" si="27">+M24/M23</f>
        <v>1</v>
      </c>
      <c r="O23" s="267">
        <v>1</v>
      </c>
      <c r="P23" s="628">
        <f t="shared" ref="P23" si="28">+O24/O23</f>
        <v>1</v>
      </c>
      <c r="Q23" s="267">
        <v>1</v>
      </c>
      <c r="R23" s="628">
        <f t="shared" ref="R23" si="29">+Q24/Q23</f>
        <v>1</v>
      </c>
      <c r="S23" s="267">
        <v>1</v>
      </c>
      <c r="T23" s="628">
        <f t="shared" ref="T23" si="30">+S24/S23</f>
        <v>1</v>
      </c>
      <c r="U23" s="267">
        <v>1</v>
      </c>
      <c r="V23" s="628">
        <f t="shared" ref="V23" si="31">+U24/U23</f>
        <v>1</v>
      </c>
      <c r="W23" s="267">
        <v>1</v>
      </c>
      <c r="X23" s="628">
        <f t="shared" ref="X23" si="32">+W24/W23</f>
        <v>1</v>
      </c>
      <c r="Y23" s="267">
        <v>1</v>
      </c>
      <c r="Z23" s="628">
        <f t="shared" ref="Z23" si="33">+Y24/Y23</f>
        <v>1</v>
      </c>
      <c r="AA23" s="267">
        <v>1</v>
      </c>
      <c r="AB23" s="628">
        <f t="shared" ref="AB23" si="34">+AA24/AA23</f>
        <v>1</v>
      </c>
      <c r="AC23" s="630">
        <f t="shared" ref="AC23:AC27" si="35">+G24+I24+E24+K24+M24+O24+Q24+S24+U24+W24+Y24+AA24</f>
        <v>9</v>
      </c>
    </row>
    <row r="24" spans="1:29" ht="24.95" customHeight="1" x14ac:dyDescent="0.3">
      <c r="A24" s="625"/>
      <c r="B24" s="626"/>
      <c r="C24" s="643"/>
      <c r="D24" s="185" t="s">
        <v>692</v>
      </c>
      <c r="E24" s="269"/>
      <c r="F24" s="629"/>
      <c r="G24" s="269"/>
      <c r="H24" s="629"/>
      <c r="I24" s="269"/>
      <c r="J24" s="629"/>
      <c r="K24" s="267">
        <v>1</v>
      </c>
      <c r="L24" s="629"/>
      <c r="M24" s="267">
        <v>1</v>
      </c>
      <c r="N24" s="629"/>
      <c r="O24" s="267">
        <v>1</v>
      </c>
      <c r="P24" s="629"/>
      <c r="Q24" s="267">
        <v>1</v>
      </c>
      <c r="R24" s="629"/>
      <c r="S24" s="267">
        <v>1</v>
      </c>
      <c r="T24" s="629"/>
      <c r="U24" s="267">
        <v>1</v>
      </c>
      <c r="V24" s="629"/>
      <c r="W24" s="267">
        <v>1</v>
      </c>
      <c r="X24" s="629"/>
      <c r="Y24" s="267">
        <v>1</v>
      </c>
      <c r="Z24" s="629"/>
      <c r="AA24" s="267">
        <v>1</v>
      </c>
      <c r="AB24" s="629"/>
      <c r="AC24" s="631"/>
    </row>
    <row r="25" spans="1:29" ht="56.25" customHeight="1" x14ac:dyDescent="0.3">
      <c r="A25" s="625">
        <v>12</v>
      </c>
      <c r="B25" s="626" t="s">
        <v>711</v>
      </c>
      <c r="C25" s="642">
        <f t="shared" si="25"/>
        <v>2</v>
      </c>
      <c r="D25" s="185" t="s">
        <v>691</v>
      </c>
      <c r="E25" s="267"/>
      <c r="F25" s="628"/>
      <c r="G25" s="267"/>
      <c r="H25" s="628"/>
      <c r="I25" s="267"/>
      <c r="J25" s="628"/>
      <c r="K25" s="267"/>
      <c r="L25" s="628"/>
      <c r="M25" s="267"/>
      <c r="N25" s="628"/>
      <c r="O25" s="267">
        <v>1</v>
      </c>
      <c r="P25" s="628">
        <f>+O26/O25</f>
        <v>0</v>
      </c>
      <c r="Q25" s="267"/>
      <c r="R25" s="628"/>
      <c r="S25" s="267"/>
      <c r="T25" s="628"/>
      <c r="U25" s="307"/>
      <c r="V25" s="646"/>
      <c r="W25" s="307"/>
      <c r="X25" s="633"/>
      <c r="Y25" s="267">
        <v>1</v>
      </c>
      <c r="Z25" s="628">
        <f>+Y26/Y25</f>
        <v>0</v>
      </c>
      <c r="AA25" s="267"/>
      <c r="AB25" s="628"/>
      <c r="AC25" s="630">
        <f t="shared" si="35"/>
        <v>0</v>
      </c>
    </row>
    <row r="26" spans="1:29" ht="44.25" customHeight="1" x14ac:dyDescent="0.3">
      <c r="A26" s="625"/>
      <c r="B26" s="626"/>
      <c r="C26" s="643"/>
      <c r="D26" s="185" t="s">
        <v>692</v>
      </c>
      <c r="E26" s="269"/>
      <c r="F26" s="629"/>
      <c r="G26" s="269"/>
      <c r="H26" s="629"/>
      <c r="I26" s="269"/>
      <c r="J26" s="629"/>
      <c r="K26" s="269"/>
      <c r="L26" s="629"/>
      <c r="M26" s="269"/>
      <c r="N26" s="629"/>
      <c r="O26" s="269"/>
      <c r="P26" s="629"/>
      <c r="Q26" s="269"/>
      <c r="R26" s="629"/>
      <c r="S26" s="269"/>
      <c r="T26" s="629"/>
      <c r="U26" s="308"/>
      <c r="V26" s="647"/>
      <c r="W26" s="308"/>
      <c r="X26" s="634"/>
      <c r="Y26" s="269"/>
      <c r="Z26" s="629"/>
      <c r="AA26" s="269"/>
      <c r="AB26" s="629"/>
      <c r="AC26" s="631"/>
    </row>
    <row r="27" spans="1:29" ht="47.25" customHeight="1" x14ac:dyDescent="0.3">
      <c r="A27" s="625">
        <v>13</v>
      </c>
      <c r="B27" s="626" t="s">
        <v>712</v>
      </c>
      <c r="C27" s="642">
        <f t="shared" si="25"/>
        <v>2</v>
      </c>
      <c r="D27" s="185" t="s">
        <v>691</v>
      </c>
      <c r="E27" s="267"/>
      <c r="F27" s="628"/>
      <c r="G27" s="267"/>
      <c r="H27" s="628"/>
      <c r="I27" s="267"/>
      <c r="J27" s="628"/>
      <c r="K27" s="267"/>
      <c r="L27" s="628"/>
      <c r="M27" s="267"/>
      <c r="N27" s="628"/>
      <c r="O27" s="267">
        <v>1</v>
      </c>
      <c r="P27" s="628">
        <f>+O28/O27</f>
        <v>0</v>
      </c>
      <c r="Q27" s="267"/>
      <c r="R27" s="628"/>
      <c r="S27" s="267"/>
      <c r="T27" s="628"/>
      <c r="U27" s="267"/>
      <c r="V27" s="628"/>
      <c r="W27" s="307"/>
      <c r="X27" s="633"/>
      <c r="Y27" s="267">
        <v>1</v>
      </c>
      <c r="Z27" s="628">
        <f>+Y28/Y27</f>
        <v>0</v>
      </c>
      <c r="AA27" s="267"/>
      <c r="AB27" s="628"/>
      <c r="AC27" s="630">
        <f t="shared" si="35"/>
        <v>0</v>
      </c>
    </row>
    <row r="28" spans="1:29" ht="38.25" customHeight="1" x14ac:dyDescent="0.3">
      <c r="A28" s="625"/>
      <c r="B28" s="626"/>
      <c r="C28" s="643"/>
      <c r="D28" s="185" t="s">
        <v>692</v>
      </c>
      <c r="E28" s="269"/>
      <c r="F28" s="629"/>
      <c r="G28" s="269"/>
      <c r="H28" s="629"/>
      <c r="I28" s="269"/>
      <c r="J28" s="629"/>
      <c r="K28" s="269"/>
      <c r="L28" s="629"/>
      <c r="M28" s="269"/>
      <c r="N28" s="629"/>
      <c r="O28" s="269"/>
      <c r="P28" s="629"/>
      <c r="Q28" s="269"/>
      <c r="R28" s="629"/>
      <c r="S28" s="269"/>
      <c r="T28" s="629"/>
      <c r="U28" s="269"/>
      <c r="V28" s="629"/>
      <c r="W28" s="308"/>
      <c r="X28" s="634"/>
      <c r="Y28" s="269"/>
      <c r="Z28" s="629"/>
      <c r="AA28" s="269"/>
      <c r="AB28" s="629"/>
      <c r="AC28" s="631"/>
    </row>
    <row r="29" spans="1:29" ht="24.95" customHeight="1" x14ac:dyDescent="0.3">
      <c r="A29" s="632" t="s">
        <v>713</v>
      </c>
      <c r="B29" s="632"/>
      <c r="C29" s="632"/>
      <c r="D29" s="185" t="s">
        <v>691</v>
      </c>
      <c r="E29" s="267">
        <f>E5+E7+E9+E11+E13+E15+E17+E19+E21+E23+E25+E27</f>
        <v>0</v>
      </c>
      <c r="F29" s="628">
        <f>+E30/AA29</f>
        <v>0</v>
      </c>
      <c r="G29" s="628">
        <f>G5+G7+G9+G11+G13+G15+G17+G19+G21+G23+G25+G27</f>
        <v>2</v>
      </c>
      <c r="H29" s="628">
        <f t="shared" ref="H29" si="36">+G30/G29</f>
        <v>0</v>
      </c>
      <c r="I29" s="267">
        <f>I5+I7+I9+I11+I13+I15+I17+I19+I21+I23+I25+I27</f>
        <v>4</v>
      </c>
      <c r="J29" s="633">
        <f>+I30/I29</f>
        <v>0</v>
      </c>
      <c r="K29" s="267">
        <f>K5+K7+K9+K11+K13+K15+K17+K19+K21+K23+K25+K27</f>
        <v>5</v>
      </c>
      <c r="L29" s="633">
        <f>+K30/K29</f>
        <v>0.2</v>
      </c>
      <c r="M29" s="267">
        <f>M5+M7+M9+M11+M13+M15+M17+M19+M21+M23+M25+M27</f>
        <v>3</v>
      </c>
      <c r="N29" s="633">
        <f>+M30/M29</f>
        <v>0.33333333333333331</v>
      </c>
      <c r="O29" s="267">
        <f>O5+O7+O9+O11+O13+O15+O17+O19+O21+O23+O25+O27</f>
        <v>10</v>
      </c>
      <c r="P29" s="633">
        <f>+O30/O29</f>
        <v>0.1</v>
      </c>
      <c r="Q29" s="267">
        <f>Q5+Q7+Q9+Q11+Q13+Q15+Q17+Q19+Q21+Q23+Q25+Q27</f>
        <v>4</v>
      </c>
      <c r="R29" s="633">
        <f>+Q30/Q29</f>
        <v>0.25</v>
      </c>
      <c r="S29" s="267">
        <f>S5+S7+S9+S11+S13+S15+S17+S19+S21+S23+S25+S27</f>
        <v>3</v>
      </c>
      <c r="T29" s="633">
        <f>+S30/S29</f>
        <v>0.33333333333333331</v>
      </c>
      <c r="U29" s="267">
        <f>U5+U7+U9+U11+U13+U15+U17+U19+U21+U23+U25+U27</f>
        <v>5</v>
      </c>
      <c r="V29" s="633">
        <f>+U30/U29</f>
        <v>0.2</v>
      </c>
      <c r="W29" s="267">
        <f>W5+W7+W9+W11+W13+W15+W17+W19+W21+W23+W25+W27</f>
        <v>5</v>
      </c>
      <c r="X29" s="633">
        <f>+W30/W29</f>
        <v>0.2</v>
      </c>
      <c r="Y29" s="267">
        <f>Y5+Y7+Y9+Y11+Y13+Y15+Y17+Y19+Y21+Y23+Y25+Y27</f>
        <v>7</v>
      </c>
      <c r="Z29" s="633">
        <f>+Y30/Y29</f>
        <v>0.2857142857142857</v>
      </c>
      <c r="AA29" s="267">
        <f>AA5+AA7+AA9+AA11+AA13+AA15+AA17+AA19+AA21+AA23+AA25+AA27</f>
        <v>7</v>
      </c>
      <c r="AB29" s="633">
        <f>+AA30/AA29</f>
        <v>0.2857142857142857</v>
      </c>
      <c r="AC29" s="630">
        <f>SUM(AC5:AC28)</f>
        <v>11</v>
      </c>
    </row>
    <row r="30" spans="1:29" ht="24.95" customHeight="1" x14ac:dyDescent="0.3">
      <c r="A30" s="632"/>
      <c r="B30" s="632"/>
      <c r="C30" s="632"/>
      <c r="D30" s="185" t="s">
        <v>692</v>
      </c>
      <c r="E30" s="267">
        <f>E6+E8+E10+E12+E14+E16+E18+E20+E22+E24+E26+E28</f>
        <v>0</v>
      </c>
      <c r="F30" s="629"/>
      <c r="G30" s="629">
        <f>G6+G8+G10+G12+G14+G16+G18+G20+G22+G24+G26+G28</f>
        <v>0</v>
      </c>
      <c r="H30" s="629"/>
      <c r="I30" s="267">
        <f>I6+I8+I10+I12+I14+I16+I18+I20+I22+I24+I26+I28</f>
        <v>0</v>
      </c>
      <c r="J30" s="634"/>
      <c r="K30" s="267">
        <f>K6+K8+K10+K12+K14+K16+K18+K20+K22+K24+K26+K28</f>
        <v>1</v>
      </c>
      <c r="L30" s="634"/>
      <c r="M30" s="267">
        <f>M6+M8+M10+M12+M14+M16+M18+M20+M22+M24+M26+M28</f>
        <v>1</v>
      </c>
      <c r="N30" s="634"/>
      <c r="O30" s="267">
        <f>O6+O8+O10+O12+O14+O16+O18+O20+O22+O24+O26+O28</f>
        <v>1</v>
      </c>
      <c r="P30" s="634"/>
      <c r="Q30" s="267">
        <f>Q6+Q8+Q10+Q12+Q14+Q16+Q18+Q20+Q22+Q24+Q26+Q28</f>
        <v>1</v>
      </c>
      <c r="R30" s="634"/>
      <c r="S30" s="267">
        <f>S6+S8+S10+S12+S14+S16+S18+S20+S22+S24+S26+S28</f>
        <v>1</v>
      </c>
      <c r="T30" s="634"/>
      <c r="U30" s="267">
        <f>U6+U8+U10+U12+U14+U16+U18+U20+U22+U24+U26+U28</f>
        <v>1</v>
      </c>
      <c r="V30" s="634"/>
      <c r="W30" s="267">
        <f>W6+W8+W10+W12+W14+W16+W18+W20+W22+W24+W26+W28</f>
        <v>1</v>
      </c>
      <c r="X30" s="634"/>
      <c r="Y30" s="267">
        <f>Y6+Y8+Y10+Y12+Y14+Y16+Y18+Y20+Y22+Y24+Y26+Y28</f>
        <v>2</v>
      </c>
      <c r="Z30" s="634"/>
      <c r="AA30" s="267">
        <f>AA6+AA8+AA10+AA12+AA14+AA16+AA18+AA20+AA22+AA24+AA26+AA28</f>
        <v>2</v>
      </c>
      <c r="AB30" s="634"/>
      <c r="AC30" s="635"/>
    </row>
    <row r="31" spans="1:29" ht="24.95" customHeight="1" x14ac:dyDescent="0.3">
      <c r="A31" s="632" t="s">
        <v>694</v>
      </c>
      <c r="B31" s="632"/>
      <c r="C31" s="637">
        <f>SUM(C5:C28)</f>
        <v>55</v>
      </c>
      <c r="D31" s="638" t="s">
        <v>695</v>
      </c>
      <c r="E31" s="267">
        <f>E29</f>
        <v>0</v>
      </c>
      <c r="F31" s="633">
        <f>+E32/AA31</f>
        <v>0</v>
      </c>
      <c r="G31" s="185">
        <f>E31+G29</f>
        <v>2</v>
      </c>
      <c r="H31" s="628">
        <f>+G32/$AA$31</f>
        <v>0</v>
      </c>
      <c r="I31" s="185">
        <f>+G31+I29</f>
        <v>6</v>
      </c>
      <c r="J31" s="628">
        <f>+I32/$AA$31</f>
        <v>0</v>
      </c>
      <c r="K31" s="185">
        <f>+I31+K29</f>
        <v>11</v>
      </c>
      <c r="L31" s="628">
        <f>+K32/$AA$31</f>
        <v>1.8181818181818181E-2</v>
      </c>
      <c r="M31" s="185">
        <f>+K31+M29</f>
        <v>14</v>
      </c>
      <c r="N31" s="628">
        <f>+M32/$AA$31</f>
        <v>3.6363636363636362E-2</v>
      </c>
      <c r="O31" s="185">
        <f>+M31+O29</f>
        <v>24</v>
      </c>
      <c r="P31" s="633">
        <f>+O32/$AA$31</f>
        <v>5.4545454545454543E-2</v>
      </c>
      <c r="Q31" s="185">
        <f>+O31+Q29</f>
        <v>28</v>
      </c>
      <c r="R31" s="628">
        <f>+Q32/$AA$31</f>
        <v>7.2727272727272724E-2</v>
      </c>
      <c r="S31" s="185">
        <f>+Q31+S29</f>
        <v>31</v>
      </c>
      <c r="T31" s="628">
        <f>+S32/$AA$31</f>
        <v>9.0909090909090912E-2</v>
      </c>
      <c r="U31" s="185">
        <f>+S31+U29</f>
        <v>36</v>
      </c>
      <c r="V31" s="628">
        <f>+U32/$AA$31</f>
        <v>0.10909090909090909</v>
      </c>
      <c r="W31" s="185">
        <f>+U31+W29</f>
        <v>41</v>
      </c>
      <c r="X31" s="628">
        <f>+W32/$AA$31</f>
        <v>0.12727272727272726</v>
      </c>
      <c r="Y31" s="185">
        <f>+W31+Y29</f>
        <v>48</v>
      </c>
      <c r="Z31" s="628">
        <f>+Y32/$AA$31</f>
        <v>0.16363636363636364</v>
      </c>
      <c r="AA31" s="185">
        <f>+Y31+AA29</f>
        <v>55</v>
      </c>
      <c r="AB31" s="628">
        <f>+AA32/$AA$31</f>
        <v>0.2</v>
      </c>
      <c r="AC31" s="635"/>
    </row>
    <row r="32" spans="1:29" ht="24.95" customHeight="1" thickBot="1" x14ac:dyDescent="0.35">
      <c r="A32" s="632"/>
      <c r="B32" s="632"/>
      <c r="C32" s="637"/>
      <c r="D32" s="639"/>
      <c r="E32" s="270">
        <f>E30</f>
        <v>0</v>
      </c>
      <c r="F32" s="640"/>
      <c r="G32" s="186">
        <f>E32+G30</f>
        <v>0</v>
      </c>
      <c r="H32" s="641"/>
      <c r="I32" s="186">
        <f>+I30+G32</f>
        <v>0</v>
      </c>
      <c r="J32" s="641"/>
      <c r="K32" s="186">
        <f>+I32+K30</f>
        <v>1</v>
      </c>
      <c r="L32" s="641"/>
      <c r="M32" s="186">
        <f>+K32+M30</f>
        <v>2</v>
      </c>
      <c r="N32" s="641"/>
      <c r="O32" s="186">
        <f>+M32+O30</f>
        <v>3</v>
      </c>
      <c r="P32" s="640"/>
      <c r="Q32" s="186">
        <f>+O32+Q30</f>
        <v>4</v>
      </c>
      <c r="R32" s="641"/>
      <c r="S32" s="186">
        <f>+Q32+S30</f>
        <v>5</v>
      </c>
      <c r="T32" s="641"/>
      <c r="U32" s="186">
        <f>+S32+U30</f>
        <v>6</v>
      </c>
      <c r="V32" s="641"/>
      <c r="W32" s="186">
        <f>+W30+U32</f>
        <v>7</v>
      </c>
      <c r="X32" s="641"/>
      <c r="Y32" s="186">
        <f>+Y30+W32</f>
        <v>9</v>
      </c>
      <c r="Z32" s="641"/>
      <c r="AA32" s="186">
        <f>+AA30+Y32</f>
        <v>11</v>
      </c>
      <c r="AB32" s="641"/>
      <c r="AC32" s="636"/>
    </row>
    <row r="33" spans="4:24" ht="17.25" thickBot="1" x14ac:dyDescent="0.35"/>
    <row r="34" spans="4:24" ht="17.25" thickBot="1" x14ac:dyDescent="0.35">
      <c r="E34" s="295" t="s">
        <v>688</v>
      </c>
      <c r="F34" s="296" t="s">
        <v>31</v>
      </c>
      <c r="G34" s="297" t="s">
        <v>32</v>
      </c>
      <c r="H34" s="297" t="s">
        <v>33</v>
      </c>
      <c r="I34" s="297" t="s">
        <v>34</v>
      </c>
      <c r="J34" s="297" t="s">
        <v>35</v>
      </c>
      <c r="K34" s="297" t="s">
        <v>36</v>
      </c>
      <c r="L34" s="297" t="s">
        <v>37</v>
      </c>
      <c r="M34" s="297" t="s">
        <v>38</v>
      </c>
      <c r="N34" s="297" t="s">
        <v>39</v>
      </c>
      <c r="O34" s="297" t="s">
        <v>40</v>
      </c>
      <c r="P34" s="298" t="s">
        <v>41</v>
      </c>
      <c r="X34" s="277"/>
    </row>
    <row r="35" spans="4:24" ht="33" x14ac:dyDescent="0.3">
      <c r="D35" s="299" t="s">
        <v>691</v>
      </c>
      <c r="E35" s="300">
        <f>E31</f>
        <v>0</v>
      </c>
      <c r="F35" s="185">
        <f>G31</f>
        <v>2</v>
      </c>
      <c r="G35" s="185">
        <f>I31</f>
        <v>6</v>
      </c>
      <c r="H35" s="185">
        <f>K31</f>
        <v>11</v>
      </c>
      <c r="I35" s="185">
        <f>M31</f>
        <v>14</v>
      </c>
      <c r="J35" s="185">
        <f>O31</f>
        <v>24</v>
      </c>
      <c r="K35" s="185">
        <f>Q31</f>
        <v>28</v>
      </c>
      <c r="L35" s="185">
        <f>S31</f>
        <v>31</v>
      </c>
      <c r="M35" s="185">
        <f>U31</f>
        <v>36</v>
      </c>
      <c r="N35" s="185">
        <f>W31</f>
        <v>41</v>
      </c>
      <c r="O35" s="185">
        <f>Y31</f>
        <v>48</v>
      </c>
      <c r="P35" s="280">
        <f>AA31</f>
        <v>55</v>
      </c>
    </row>
    <row r="36" spans="4:24" x14ac:dyDescent="0.3">
      <c r="D36" s="301" t="s">
        <v>692</v>
      </c>
      <c r="E36" s="302">
        <f>E32</f>
        <v>0</v>
      </c>
      <c r="F36" s="283">
        <f>G32</f>
        <v>0</v>
      </c>
      <c r="G36" s="284">
        <f>I32</f>
        <v>0</v>
      </c>
      <c r="H36" s="283">
        <f>K32</f>
        <v>1</v>
      </c>
      <c r="I36" s="284">
        <f>M32</f>
        <v>2</v>
      </c>
      <c r="J36" s="283">
        <f>O32</f>
        <v>3</v>
      </c>
      <c r="K36" s="284">
        <f>Q32</f>
        <v>4</v>
      </c>
      <c r="L36" s="283">
        <f>S32</f>
        <v>5</v>
      </c>
      <c r="M36" s="284">
        <f>U32</f>
        <v>6</v>
      </c>
      <c r="N36" s="283">
        <f>W32</f>
        <v>7</v>
      </c>
      <c r="O36" s="284">
        <f>Y32</f>
        <v>9</v>
      </c>
      <c r="P36" s="285">
        <f>AA32</f>
        <v>11</v>
      </c>
    </row>
    <row r="37" spans="4:24" ht="50.25" thickBot="1" x14ac:dyDescent="0.35">
      <c r="D37" s="303" t="s">
        <v>696</v>
      </c>
      <c r="E37" s="309">
        <f t="shared" ref="E37:P37" si="37">(E36/$C$31)*100</f>
        <v>0</v>
      </c>
      <c r="F37" s="310">
        <f t="shared" si="37"/>
        <v>0</v>
      </c>
      <c r="G37" s="310">
        <f t="shared" si="37"/>
        <v>0</v>
      </c>
      <c r="H37" s="310">
        <f t="shared" si="37"/>
        <v>1.8181818181818181</v>
      </c>
      <c r="I37" s="310">
        <f t="shared" si="37"/>
        <v>3.6363636363636362</v>
      </c>
      <c r="J37" s="310">
        <f t="shared" si="37"/>
        <v>5.4545454545454541</v>
      </c>
      <c r="K37" s="310">
        <f t="shared" si="37"/>
        <v>7.2727272727272725</v>
      </c>
      <c r="L37" s="310">
        <f t="shared" si="37"/>
        <v>9.0909090909090917</v>
      </c>
      <c r="M37" s="310">
        <f t="shared" si="37"/>
        <v>10.909090909090908</v>
      </c>
      <c r="N37" s="310">
        <f t="shared" si="37"/>
        <v>12.727272727272727</v>
      </c>
      <c r="O37" s="310">
        <f t="shared" si="37"/>
        <v>16.363636363636363</v>
      </c>
      <c r="P37" s="311">
        <f t="shared" si="37"/>
        <v>20</v>
      </c>
    </row>
    <row r="38" spans="4:24" x14ac:dyDescent="0.3">
      <c r="F38" s="290"/>
      <c r="G38" s="291"/>
      <c r="H38" s="290"/>
      <c r="J38" s="290"/>
      <c r="L38" s="290"/>
      <c r="M38" s="291"/>
      <c r="N38" s="290"/>
      <c r="P38" s="292"/>
      <c r="R38" s="290"/>
    </row>
    <row r="39" spans="4:24" x14ac:dyDescent="0.3">
      <c r="E39" s="293"/>
      <c r="F39" s="294"/>
      <c r="G39" s="293"/>
      <c r="H39" s="293"/>
      <c r="I39" s="293"/>
      <c r="J39" s="293"/>
      <c r="K39" s="293"/>
      <c r="L39" s="293"/>
      <c r="M39" s="293"/>
      <c r="N39" s="293"/>
      <c r="O39" s="293"/>
      <c r="P39" s="293"/>
      <c r="R39" s="290"/>
    </row>
    <row r="40" spans="4:24" x14ac:dyDescent="0.3">
      <c r="F40" s="290"/>
      <c r="H40" s="290"/>
      <c r="J40" s="290"/>
      <c r="L40" s="290"/>
      <c r="N40" s="290"/>
      <c r="P40" s="292"/>
      <c r="R40" s="290"/>
    </row>
  </sheetData>
  <mergeCells count="237">
    <mergeCell ref="V31:V32"/>
    <mergeCell ref="X29:X30"/>
    <mergeCell ref="Z29:Z30"/>
    <mergeCell ref="AB29:AB30"/>
    <mergeCell ref="AC29:AC32"/>
    <mergeCell ref="A31:B32"/>
    <mergeCell ref="C31:C32"/>
    <mergeCell ref="D31:D32"/>
    <mergeCell ref="F31:F32"/>
    <mergeCell ref="H31:H32"/>
    <mergeCell ref="J31:J32"/>
    <mergeCell ref="L29:L30"/>
    <mergeCell ref="N29:N30"/>
    <mergeCell ref="P29:P30"/>
    <mergeCell ref="R29:R30"/>
    <mergeCell ref="T29:T30"/>
    <mergeCell ref="V29:V30"/>
    <mergeCell ref="X31:X32"/>
    <mergeCell ref="Z31:Z32"/>
    <mergeCell ref="AB31:AB32"/>
    <mergeCell ref="L31:L32"/>
    <mergeCell ref="N31:N32"/>
    <mergeCell ref="P31:P32"/>
    <mergeCell ref="R31:R32"/>
    <mergeCell ref="T31:T32"/>
    <mergeCell ref="A29:C30"/>
    <mergeCell ref="F29:F30"/>
    <mergeCell ref="G29:G30"/>
    <mergeCell ref="H29:H30"/>
    <mergeCell ref="J29:J30"/>
    <mergeCell ref="J27:J28"/>
    <mergeCell ref="L27:L28"/>
    <mergeCell ref="N27:N28"/>
    <mergeCell ref="P27:P28"/>
    <mergeCell ref="X25:X26"/>
    <mergeCell ref="Z25:Z26"/>
    <mergeCell ref="AB25:AB26"/>
    <mergeCell ref="AC25:AC26"/>
    <mergeCell ref="A27:A28"/>
    <mergeCell ref="B27:B28"/>
    <mergeCell ref="C27:C28"/>
    <mergeCell ref="F27:F28"/>
    <mergeCell ref="H27:H28"/>
    <mergeCell ref="J25:J26"/>
    <mergeCell ref="L25:L26"/>
    <mergeCell ref="N25:N26"/>
    <mergeCell ref="P25:P26"/>
    <mergeCell ref="R25:R26"/>
    <mergeCell ref="T25:T26"/>
    <mergeCell ref="V27:V28"/>
    <mergeCell ref="X27:X28"/>
    <mergeCell ref="Z27:Z28"/>
    <mergeCell ref="AB27:AB28"/>
    <mergeCell ref="AC27:AC28"/>
    <mergeCell ref="R27:R28"/>
    <mergeCell ref="T27:T28"/>
    <mergeCell ref="A25:A26"/>
    <mergeCell ref="B25:B26"/>
    <mergeCell ref="C25:C26"/>
    <mergeCell ref="F25:F26"/>
    <mergeCell ref="H25:H26"/>
    <mergeCell ref="J23:J24"/>
    <mergeCell ref="L23:L24"/>
    <mergeCell ref="N23:N24"/>
    <mergeCell ref="P23:P24"/>
    <mergeCell ref="V21:V22"/>
    <mergeCell ref="C21:C22"/>
    <mergeCell ref="F21:F22"/>
    <mergeCell ref="H21:H22"/>
    <mergeCell ref="V25:V26"/>
    <mergeCell ref="X21:X22"/>
    <mergeCell ref="Z21:Z22"/>
    <mergeCell ref="AB21:AB22"/>
    <mergeCell ref="AC21:AC22"/>
    <mergeCell ref="A23:A24"/>
    <mergeCell ref="B23:B24"/>
    <mergeCell ref="C23:C24"/>
    <mergeCell ref="F23:F24"/>
    <mergeCell ref="H23:H24"/>
    <mergeCell ref="J21:J22"/>
    <mergeCell ref="L21:L22"/>
    <mergeCell ref="N21:N22"/>
    <mergeCell ref="P21:P22"/>
    <mergeCell ref="R21:R22"/>
    <mergeCell ref="T21:T22"/>
    <mergeCell ref="V23:V24"/>
    <mergeCell ref="X23:X24"/>
    <mergeCell ref="Z23:Z24"/>
    <mergeCell ref="AB23:AB24"/>
    <mergeCell ref="AC23:AC24"/>
    <mergeCell ref="R23:R24"/>
    <mergeCell ref="T23:T24"/>
    <mergeCell ref="A21:A22"/>
    <mergeCell ref="B21:B22"/>
    <mergeCell ref="V17:V18"/>
    <mergeCell ref="X17:X18"/>
    <mergeCell ref="Z17:Z18"/>
    <mergeCell ref="AB17:AB18"/>
    <mergeCell ref="AC17:AC18"/>
    <mergeCell ref="R17:R18"/>
    <mergeCell ref="T17:T18"/>
    <mergeCell ref="V19:V20"/>
    <mergeCell ref="X19:X20"/>
    <mergeCell ref="Z19:Z20"/>
    <mergeCell ref="AB19:AB20"/>
    <mergeCell ref="AC19:AC20"/>
    <mergeCell ref="R19:R20"/>
    <mergeCell ref="T19:T20"/>
    <mergeCell ref="A19:A20"/>
    <mergeCell ref="B19:B20"/>
    <mergeCell ref="C19:C20"/>
    <mergeCell ref="F19:F20"/>
    <mergeCell ref="H19:H20"/>
    <mergeCell ref="J17:J18"/>
    <mergeCell ref="L17:L18"/>
    <mergeCell ref="N17:N18"/>
    <mergeCell ref="P17:P18"/>
    <mergeCell ref="A17:A18"/>
    <mergeCell ref="B17:B18"/>
    <mergeCell ref="C17:C18"/>
    <mergeCell ref="F17:F18"/>
    <mergeCell ref="H17:H18"/>
    <mergeCell ref="J19:J20"/>
    <mergeCell ref="L19:L20"/>
    <mergeCell ref="N19:N20"/>
    <mergeCell ref="P19:P20"/>
    <mergeCell ref="V13:V14"/>
    <mergeCell ref="X13:X14"/>
    <mergeCell ref="Z13:Z14"/>
    <mergeCell ref="AB13:AB14"/>
    <mergeCell ref="AC13:AC14"/>
    <mergeCell ref="R13:R14"/>
    <mergeCell ref="T13:T14"/>
    <mergeCell ref="V15:V16"/>
    <mergeCell ref="X15:X16"/>
    <mergeCell ref="Z15:Z16"/>
    <mergeCell ref="AB15:AB16"/>
    <mergeCell ref="AC15:AC16"/>
    <mergeCell ref="R15:R16"/>
    <mergeCell ref="T15:T16"/>
    <mergeCell ref="A15:A16"/>
    <mergeCell ref="B15:B16"/>
    <mergeCell ref="C15:C16"/>
    <mergeCell ref="F15:F16"/>
    <mergeCell ref="H15:H16"/>
    <mergeCell ref="J13:J14"/>
    <mergeCell ref="L13:L14"/>
    <mergeCell ref="N13:N14"/>
    <mergeCell ref="P13:P14"/>
    <mergeCell ref="A13:A14"/>
    <mergeCell ref="B13:B14"/>
    <mergeCell ref="C13:C14"/>
    <mergeCell ref="F13:F14"/>
    <mergeCell ref="H13:H14"/>
    <mergeCell ref="J15:J16"/>
    <mergeCell ref="L15:L16"/>
    <mergeCell ref="N15:N16"/>
    <mergeCell ref="P15:P16"/>
    <mergeCell ref="V9:V10"/>
    <mergeCell ref="X9:X10"/>
    <mergeCell ref="Z9:Z10"/>
    <mergeCell ref="AB9:AB10"/>
    <mergeCell ref="AC9:AC10"/>
    <mergeCell ref="R9:R10"/>
    <mergeCell ref="T9:T10"/>
    <mergeCell ref="V11:V12"/>
    <mergeCell ref="X11:X12"/>
    <mergeCell ref="Z11:Z12"/>
    <mergeCell ref="AB11:AB12"/>
    <mergeCell ref="AC11:AC12"/>
    <mergeCell ref="R11:R12"/>
    <mergeCell ref="T11:T12"/>
    <mergeCell ref="A11:A12"/>
    <mergeCell ref="B11:B12"/>
    <mergeCell ref="C11:C12"/>
    <mergeCell ref="F11:F12"/>
    <mergeCell ref="H11:H12"/>
    <mergeCell ref="J9:J10"/>
    <mergeCell ref="L9:L10"/>
    <mergeCell ref="N9:N10"/>
    <mergeCell ref="P9:P10"/>
    <mergeCell ref="A9:A10"/>
    <mergeCell ref="B9:B10"/>
    <mergeCell ref="C9:C10"/>
    <mergeCell ref="F9:F10"/>
    <mergeCell ref="H9:H10"/>
    <mergeCell ref="J11:J12"/>
    <mergeCell ref="L11:L12"/>
    <mergeCell ref="N11:N12"/>
    <mergeCell ref="P11:P12"/>
    <mergeCell ref="J7:J8"/>
    <mergeCell ref="L7:L8"/>
    <mergeCell ref="N7:N8"/>
    <mergeCell ref="P7:P8"/>
    <mergeCell ref="AC5:AC6"/>
    <mergeCell ref="A7:A8"/>
    <mergeCell ref="B7:B8"/>
    <mergeCell ref="C7:C8"/>
    <mergeCell ref="F7:F8"/>
    <mergeCell ref="H7:H8"/>
    <mergeCell ref="J5:J6"/>
    <mergeCell ref="L5:L6"/>
    <mergeCell ref="N5:N6"/>
    <mergeCell ref="P5:P6"/>
    <mergeCell ref="R5:R6"/>
    <mergeCell ref="T5:T6"/>
    <mergeCell ref="V7:V8"/>
    <mergeCell ref="X7:X8"/>
    <mergeCell ref="Z7:Z8"/>
    <mergeCell ref="AB7:AB8"/>
    <mergeCell ref="AC7:AC8"/>
    <mergeCell ref="R7:R8"/>
    <mergeCell ref="T7:T8"/>
    <mergeCell ref="A5:A6"/>
    <mergeCell ref="B5:B6"/>
    <mergeCell ref="C5:C6"/>
    <mergeCell ref="F5:F6"/>
    <mergeCell ref="H5:H6"/>
    <mergeCell ref="V5:V6"/>
    <mergeCell ref="X5:X6"/>
    <mergeCell ref="Z5:Z6"/>
    <mergeCell ref="AB5:AB6"/>
    <mergeCell ref="A1:C3"/>
    <mergeCell ref="D1:AA3"/>
    <mergeCell ref="C4:D4"/>
    <mergeCell ref="E4:F4"/>
    <mergeCell ref="G4:H4"/>
    <mergeCell ref="I4:J4"/>
    <mergeCell ref="K4:L4"/>
    <mergeCell ref="M4:N4"/>
    <mergeCell ref="O4:P4"/>
    <mergeCell ref="Q4:R4"/>
    <mergeCell ref="S4:T4"/>
    <mergeCell ref="U4:V4"/>
    <mergeCell ref="W4:X4"/>
    <mergeCell ref="Y4:Z4"/>
    <mergeCell ref="AA4:AB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00363-7C2F-4FDC-9254-741208A33AEB}">
  <dimension ref="A1:AF43"/>
  <sheetViews>
    <sheetView zoomScale="60" zoomScaleNormal="60" workbookViewId="0">
      <selection activeCell="I10" sqref="I10"/>
    </sheetView>
  </sheetViews>
  <sheetFormatPr baseColWidth="10" defaultRowHeight="15" x14ac:dyDescent="0.25"/>
  <cols>
    <col min="1" max="1" width="8" style="1" customWidth="1"/>
    <col min="2" max="2" width="16" style="1" customWidth="1"/>
    <col min="3" max="3" width="8" style="1" customWidth="1"/>
    <col min="4" max="4" width="7.140625" style="1" customWidth="1"/>
    <col min="5" max="5" width="5.85546875" style="1" customWidth="1"/>
    <col min="6" max="6" width="15.42578125" style="135" hidden="1" customWidth="1"/>
    <col min="7" max="7" width="15.140625" style="135" customWidth="1"/>
    <col min="8" max="8" width="13.7109375" style="135" customWidth="1"/>
    <col min="9" max="9" width="26.85546875" style="1" customWidth="1"/>
    <col min="10" max="10" width="26.85546875" style="136" customWidth="1"/>
    <col min="11" max="11" width="17.28515625" style="1" customWidth="1"/>
    <col min="12" max="12" width="11.85546875" style="1" customWidth="1"/>
    <col min="13" max="13" width="5.28515625" style="1" customWidth="1"/>
    <col min="14" max="14" width="11" style="1" customWidth="1"/>
    <col min="15" max="15" width="5.7109375" style="1" customWidth="1"/>
    <col min="16" max="16" width="32" style="1" customWidth="1"/>
    <col min="17" max="17" width="12.5703125" style="312" hidden="1" customWidth="1"/>
    <col min="18" max="18" width="8" style="1" customWidth="1"/>
    <col min="19" max="19" width="5.85546875" style="1" customWidth="1"/>
    <col min="20" max="20" width="6.7109375" style="1" customWidth="1"/>
    <col min="21" max="21" width="7.85546875" style="1" customWidth="1"/>
    <col min="22" max="22" width="5.28515625" style="1" customWidth="1"/>
    <col min="23" max="23" width="7.85546875" style="1" customWidth="1"/>
    <col min="24" max="24" width="5.7109375" style="1" customWidth="1"/>
    <col min="25" max="25" width="5" style="1" customWidth="1"/>
    <col min="26" max="26" width="5.28515625" style="1" customWidth="1"/>
    <col min="27" max="27" width="5.42578125" style="1" customWidth="1"/>
    <col min="28" max="28" width="4.85546875" style="1" customWidth="1"/>
    <col min="29" max="29" width="18.28515625" style="1" customWidth="1"/>
    <col min="30" max="30" width="19.140625" style="1" customWidth="1"/>
    <col min="31" max="31" width="18.28515625" style="1" customWidth="1"/>
    <col min="32" max="32" width="19.140625" style="1" customWidth="1"/>
    <col min="33" max="16384" width="11.42578125" style="1"/>
  </cols>
  <sheetData>
    <row r="1" spans="1:32" ht="8.25" customHeight="1" x14ac:dyDescent="0.25">
      <c r="J1" s="1"/>
    </row>
    <row r="2" spans="1:32" hidden="1" x14ac:dyDescent="0.25"/>
    <row r="4" spans="1:32" ht="23.25" x14ac:dyDescent="0.35">
      <c r="B4" s="661" t="s">
        <v>714</v>
      </c>
      <c r="C4" s="661"/>
      <c r="D4" s="661"/>
      <c r="E4" s="661"/>
      <c r="F4" s="661"/>
      <c r="G4" s="661"/>
      <c r="H4" s="661"/>
      <c r="I4" s="661"/>
      <c r="J4" s="661"/>
      <c r="K4" s="661"/>
      <c r="L4" s="661"/>
      <c r="M4" s="661"/>
      <c r="N4" s="661"/>
      <c r="O4" s="661"/>
      <c r="P4" s="661"/>
      <c r="Q4" s="661"/>
      <c r="R4" s="661"/>
      <c r="S4" s="661"/>
      <c r="T4" s="661"/>
      <c r="U4" s="661"/>
    </row>
    <row r="5" spans="1:32" ht="23.25" x14ac:dyDescent="0.35">
      <c r="B5" s="661" t="s">
        <v>481</v>
      </c>
      <c r="C5" s="661"/>
      <c r="D5" s="661"/>
      <c r="E5" s="661"/>
      <c r="F5" s="661"/>
      <c r="G5" s="661"/>
      <c r="H5" s="661"/>
      <c r="I5" s="661"/>
      <c r="J5" s="661"/>
      <c r="K5" s="661"/>
      <c r="L5" s="661"/>
      <c r="M5" s="661"/>
      <c r="N5" s="661"/>
      <c r="O5" s="661"/>
      <c r="P5" s="661"/>
      <c r="Q5" s="661"/>
      <c r="R5" s="661"/>
      <c r="S5" s="661"/>
      <c r="T5" s="661"/>
      <c r="U5" s="661"/>
      <c r="AC5" s="313" t="e">
        <f>+#REF!+Q18+Q19+Q22+#REF!+#REF!+Q23+#REF!</f>
        <v>#REF!</v>
      </c>
      <c r="AD5" s="313">
        <f>+Q26+Q24</f>
        <v>0</v>
      </c>
      <c r="AE5" s="313" t="e">
        <f>+AC5+AD5</f>
        <v>#REF!</v>
      </c>
    </row>
    <row r="6" spans="1:32" ht="3" customHeight="1" x14ac:dyDescent="0.25"/>
    <row r="7" spans="1:32" ht="15.75" thickBot="1" x14ac:dyDescent="0.3"/>
    <row r="8" spans="1:32" s="135" customFormat="1" ht="54" customHeight="1" x14ac:dyDescent="0.25">
      <c r="A8" s="649" t="s">
        <v>191</v>
      </c>
      <c r="B8" s="651" t="s">
        <v>192</v>
      </c>
      <c r="C8" s="651"/>
      <c r="D8" s="651"/>
      <c r="E8" s="651"/>
      <c r="F8" s="662" t="s">
        <v>715</v>
      </c>
      <c r="G8" s="651" t="s">
        <v>193</v>
      </c>
      <c r="H8" s="651"/>
      <c r="I8" s="653" t="s">
        <v>194</v>
      </c>
      <c r="J8" s="653" t="s">
        <v>195</v>
      </c>
      <c r="K8" s="664" t="s">
        <v>196</v>
      </c>
      <c r="L8" s="651" t="s">
        <v>197</v>
      </c>
      <c r="M8" s="651"/>
      <c r="N8" s="651"/>
      <c r="O8" s="651"/>
      <c r="P8" s="651" t="s">
        <v>482</v>
      </c>
      <c r="Q8" s="666" t="s">
        <v>716</v>
      </c>
      <c r="R8" s="651" t="s">
        <v>31</v>
      </c>
      <c r="S8" s="651" t="s">
        <v>32</v>
      </c>
      <c r="T8" s="651" t="s">
        <v>33</v>
      </c>
      <c r="U8" s="651" t="s">
        <v>34</v>
      </c>
      <c r="V8" s="651" t="s">
        <v>35</v>
      </c>
      <c r="W8" s="651" t="s">
        <v>36</v>
      </c>
      <c r="X8" s="651" t="s">
        <v>37</v>
      </c>
      <c r="Y8" s="651" t="s">
        <v>38</v>
      </c>
      <c r="Z8" s="651" t="s">
        <v>39</v>
      </c>
      <c r="AA8" s="651" t="s">
        <v>40</v>
      </c>
      <c r="AB8" s="668" t="s">
        <v>41</v>
      </c>
      <c r="AC8" s="670" t="s">
        <v>248</v>
      </c>
      <c r="AD8" s="670"/>
      <c r="AE8" s="670"/>
      <c r="AF8" s="671"/>
    </row>
    <row r="9" spans="1:32" ht="32.25" customHeight="1" thickBot="1" x14ac:dyDescent="0.3">
      <c r="A9" s="650"/>
      <c r="B9" s="652"/>
      <c r="C9" s="652"/>
      <c r="D9" s="652"/>
      <c r="E9" s="652"/>
      <c r="F9" s="663"/>
      <c r="G9" s="314" t="s">
        <v>198</v>
      </c>
      <c r="H9" s="314" t="s">
        <v>199</v>
      </c>
      <c r="I9" s="654"/>
      <c r="J9" s="654"/>
      <c r="K9" s="665"/>
      <c r="L9" s="652"/>
      <c r="M9" s="652"/>
      <c r="N9" s="652"/>
      <c r="O9" s="652"/>
      <c r="P9" s="655"/>
      <c r="Q9" s="667"/>
      <c r="R9" s="655"/>
      <c r="S9" s="655"/>
      <c r="T9" s="655"/>
      <c r="U9" s="655"/>
      <c r="V9" s="655"/>
      <c r="W9" s="655"/>
      <c r="X9" s="655"/>
      <c r="Y9" s="655"/>
      <c r="Z9" s="655"/>
      <c r="AA9" s="655"/>
      <c r="AB9" s="669"/>
      <c r="AC9" s="137" t="s">
        <v>483</v>
      </c>
      <c r="AD9" s="137" t="s">
        <v>484</v>
      </c>
      <c r="AE9" s="137" t="s">
        <v>483</v>
      </c>
      <c r="AF9" s="138" t="s">
        <v>484</v>
      </c>
    </row>
    <row r="10" spans="1:32" ht="78.75" x14ac:dyDescent="0.25">
      <c r="A10" s="92">
        <v>1</v>
      </c>
      <c r="B10" s="656" t="s">
        <v>717</v>
      </c>
      <c r="C10" s="656"/>
      <c r="D10" s="656"/>
      <c r="E10" s="656"/>
      <c r="F10" s="140"/>
      <c r="G10" s="315" t="s">
        <v>1</v>
      </c>
      <c r="H10" s="316"/>
      <c r="I10" s="134" t="s">
        <v>200</v>
      </c>
      <c r="J10" s="134" t="s">
        <v>201</v>
      </c>
      <c r="K10" s="134" t="s">
        <v>202</v>
      </c>
      <c r="L10" s="648" t="s">
        <v>27</v>
      </c>
      <c r="M10" s="648"/>
      <c r="N10" s="648"/>
      <c r="O10" s="648"/>
      <c r="P10" s="149" t="s">
        <v>718</v>
      </c>
      <c r="Q10" s="317"/>
      <c r="R10" s="318"/>
      <c r="S10" s="318"/>
      <c r="T10" s="318"/>
      <c r="U10" s="318"/>
      <c r="V10" s="318"/>
      <c r="W10" s="318"/>
      <c r="X10" s="318"/>
      <c r="Y10" s="318"/>
      <c r="Z10" s="318"/>
      <c r="AA10" s="318"/>
      <c r="AB10" s="319"/>
      <c r="AC10" s="320"/>
      <c r="AD10" s="320"/>
      <c r="AE10" s="320"/>
      <c r="AF10" s="321"/>
    </row>
    <row r="11" spans="1:32" ht="78.75" x14ac:dyDescent="0.25">
      <c r="A11" s="92">
        <v>3</v>
      </c>
      <c r="B11" s="657" t="s">
        <v>719</v>
      </c>
      <c r="C11" s="658"/>
      <c r="D11" s="658"/>
      <c r="E11" s="659"/>
      <c r="F11" s="140"/>
      <c r="G11" s="315" t="s">
        <v>1</v>
      </c>
      <c r="H11" s="316"/>
      <c r="I11" s="134" t="s">
        <v>200</v>
      </c>
      <c r="J11" s="134" t="s">
        <v>201</v>
      </c>
      <c r="K11" s="134" t="s">
        <v>202</v>
      </c>
      <c r="L11" s="648" t="s">
        <v>27</v>
      </c>
      <c r="M11" s="648"/>
      <c r="N11" s="648"/>
      <c r="O11" s="648"/>
      <c r="P11" s="149" t="s">
        <v>718</v>
      </c>
      <c r="Q11" s="317"/>
      <c r="R11" s="318"/>
      <c r="S11" s="318"/>
      <c r="T11" s="318"/>
      <c r="U11" s="318"/>
      <c r="V11" s="318"/>
      <c r="W11" s="318"/>
      <c r="X11" s="318"/>
      <c r="Y11" s="318"/>
      <c r="Z11" s="318"/>
      <c r="AA11" s="318"/>
      <c r="AB11" s="319"/>
      <c r="AC11" s="320"/>
      <c r="AD11" s="320"/>
      <c r="AE11" s="320"/>
      <c r="AF11" s="321"/>
    </row>
    <row r="12" spans="1:32" ht="78.75" x14ac:dyDescent="0.25">
      <c r="A12" s="92">
        <v>4</v>
      </c>
      <c r="B12" s="657" t="s">
        <v>720</v>
      </c>
      <c r="C12" s="658"/>
      <c r="D12" s="658"/>
      <c r="E12" s="659"/>
      <c r="F12" s="140"/>
      <c r="G12" s="315" t="s">
        <v>1</v>
      </c>
      <c r="H12" s="316"/>
      <c r="I12" s="134" t="s">
        <v>200</v>
      </c>
      <c r="J12" s="134" t="s">
        <v>201</v>
      </c>
      <c r="K12" s="134" t="s">
        <v>202</v>
      </c>
      <c r="L12" s="648" t="s">
        <v>27</v>
      </c>
      <c r="M12" s="648"/>
      <c r="N12" s="648"/>
      <c r="O12" s="648"/>
      <c r="P12" s="149" t="s">
        <v>718</v>
      </c>
      <c r="Q12" s="317"/>
      <c r="R12" s="318"/>
      <c r="S12" s="318"/>
      <c r="T12" s="318"/>
      <c r="U12" s="318"/>
      <c r="V12" s="318"/>
      <c r="W12" s="318"/>
      <c r="X12" s="318"/>
      <c r="Y12" s="318"/>
      <c r="Z12" s="318"/>
      <c r="AA12" s="318"/>
      <c r="AB12" s="319"/>
      <c r="AC12" s="320"/>
      <c r="AD12" s="320"/>
      <c r="AE12" s="320"/>
      <c r="AF12" s="321"/>
    </row>
    <row r="13" spans="1:32" ht="78.75" x14ac:dyDescent="0.25">
      <c r="A13" s="92">
        <v>5</v>
      </c>
      <c r="B13" s="656" t="s">
        <v>721</v>
      </c>
      <c r="C13" s="656"/>
      <c r="D13" s="656"/>
      <c r="E13" s="656"/>
      <c r="F13" s="140"/>
      <c r="G13" s="315" t="s">
        <v>1</v>
      </c>
      <c r="H13" s="316"/>
      <c r="I13" s="134" t="s">
        <v>200</v>
      </c>
      <c r="J13" s="134" t="s">
        <v>201</v>
      </c>
      <c r="K13" s="134" t="s">
        <v>202</v>
      </c>
      <c r="L13" s="648" t="s">
        <v>27</v>
      </c>
      <c r="M13" s="648"/>
      <c r="N13" s="648"/>
      <c r="O13" s="648"/>
      <c r="P13" s="149" t="s">
        <v>718</v>
      </c>
      <c r="Q13" s="317"/>
      <c r="R13" s="318"/>
      <c r="S13" s="318"/>
      <c r="T13" s="318"/>
      <c r="U13" s="318"/>
      <c r="V13" s="318"/>
      <c r="W13" s="318"/>
      <c r="X13" s="318"/>
      <c r="Y13" s="318"/>
      <c r="Z13" s="318"/>
      <c r="AA13" s="318"/>
      <c r="AB13" s="319"/>
      <c r="AC13" s="320"/>
      <c r="AD13" s="320"/>
      <c r="AE13" s="320"/>
      <c r="AF13" s="321"/>
    </row>
    <row r="14" spans="1:32" ht="78.75" x14ac:dyDescent="0.25">
      <c r="A14" s="92">
        <v>6</v>
      </c>
      <c r="B14" s="656" t="s">
        <v>722</v>
      </c>
      <c r="C14" s="656"/>
      <c r="D14" s="656"/>
      <c r="E14" s="656"/>
      <c r="F14" s="140"/>
      <c r="G14" s="315" t="s">
        <v>1</v>
      </c>
      <c r="H14" s="316"/>
      <c r="I14" s="134" t="s">
        <v>200</v>
      </c>
      <c r="J14" s="134" t="s">
        <v>201</v>
      </c>
      <c r="K14" s="134" t="s">
        <v>202</v>
      </c>
      <c r="L14" s="648" t="s">
        <v>27</v>
      </c>
      <c r="M14" s="648"/>
      <c r="N14" s="648"/>
      <c r="O14" s="648"/>
      <c r="P14" s="149" t="s">
        <v>718</v>
      </c>
      <c r="Q14" s="317"/>
      <c r="R14" s="318"/>
      <c r="S14" s="318"/>
      <c r="T14" s="318"/>
      <c r="U14" s="318"/>
      <c r="V14" s="318"/>
      <c r="W14" s="322"/>
      <c r="X14" s="322"/>
      <c r="Y14" s="322"/>
      <c r="Z14" s="322"/>
      <c r="AA14" s="322"/>
      <c r="AB14" s="319"/>
      <c r="AC14" s="320"/>
      <c r="AD14" s="320"/>
      <c r="AE14" s="320"/>
      <c r="AF14" s="321"/>
    </row>
    <row r="15" spans="1:32" ht="78.75" x14ac:dyDescent="0.25">
      <c r="A15" s="139">
        <v>7</v>
      </c>
      <c r="B15" s="660" t="s">
        <v>203</v>
      </c>
      <c r="C15" s="660"/>
      <c r="D15" s="660"/>
      <c r="E15" s="660"/>
      <c r="F15" s="140"/>
      <c r="G15" s="148" t="s">
        <v>1</v>
      </c>
      <c r="H15" s="148"/>
      <c r="I15" s="134" t="s">
        <v>200</v>
      </c>
      <c r="J15" s="134" t="s">
        <v>201</v>
      </c>
      <c r="K15" s="134" t="s">
        <v>202</v>
      </c>
      <c r="L15" s="648" t="s">
        <v>204</v>
      </c>
      <c r="M15" s="648"/>
      <c r="N15" s="648"/>
      <c r="O15" s="648"/>
      <c r="P15" s="148" t="s">
        <v>723</v>
      </c>
      <c r="Q15" s="323"/>
      <c r="R15" s="148"/>
      <c r="S15" s="148"/>
      <c r="T15" s="140"/>
      <c r="U15" s="140"/>
      <c r="V15" s="141"/>
      <c r="W15" s="140"/>
      <c r="X15" s="14"/>
      <c r="Y15" s="140"/>
      <c r="Z15" s="140"/>
      <c r="AA15" s="140"/>
      <c r="AB15" s="140"/>
      <c r="AC15" s="142"/>
      <c r="AD15" s="142"/>
      <c r="AE15" s="142"/>
      <c r="AF15" s="143"/>
    </row>
    <row r="16" spans="1:32" ht="78.75" x14ac:dyDescent="0.25">
      <c r="A16" s="139">
        <v>8</v>
      </c>
      <c r="B16" s="660" t="s">
        <v>724</v>
      </c>
      <c r="C16" s="660"/>
      <c r="D16" s="660"/>
      <c r="E16" s="660"/>
      <c r="F16" s="140"/>
      <c r="G16" s="148" t="s">
        <v>1</v>
      </c>
      <c r="H16" s="148"/>
      <c r="I16" s="134" t="s">
        <v>200</v>
      </c>
      <c r="J16" s="134" t="s">
        <v>201</v>
      </c>
      <c r="K16" s="134" t="s">
        <v>202</v>
      </c>
      <c r="L16" s="648" t="s">
        <v>204</v>
      </c>
      <c r="M16" s="648"/>
      <c r="N16" s="648"/>
      <c r="O16" s="648"/>
      <c r="P16" s="148" t="s">
        <v>723</v>
      </c>
      <c r="Q16" s="323"/>
      <c r="R16" s="148"/>
      <c r="S16" s="148"/>
      <c r="T16" s="140"/>
      <c r="U16" s="140"/>
      <c r="V16" s="141"/>
      <c r="W16" s="140"/>
      <c r="X16" s="14"/>
      <c r="Y16" s="140"/>
      <c r="Z16" s="140"/>
      <c r="AA16" s="140"/>
      <c r="AB16" s="140"/>
      <c r="AC16" s="142"/>
      <c r="AD16" s="142"/>
      <c r="AE16" s="142"/>
      <c r="AF16" s="143"/>
    </row>
    <row r="17" spans="1:32" ht="78.75" x14ac:dyDescent="0.25">
      <c r="A17" s="139">
        <v>9</v>
      </c>
      <c r="B17" s="660" t="s">
        <v>725</v>
      </c>
      <c r="C17" s="660"/>
      <c r="D17" s="660"/>
      <c r="E17" s="660"/>
      <c r="F17" s="140"/>
      <c r="G17" s="148" t="s">
        <v>1</v>
      </c>
      <c r="H17" s="148"/>
      <c r="I17" s="134" t="s">
        <v>200</v>
      </c>
      <c r="J17" s="134" t="s">
        <v>201</v>
      </c>
      <c r="K17" s="134" t="s">
        <v>202</v>
      </c>
      <c r="L17" s="648" t="s">
        <v>204</v>
      </c>
      <c r="M17" s="648"/>
      <c r="N17" s="648"/>
      <c r="O17" s="648"/>
      <c r="P17" s="148" t="s">
        <v>723</v>
      </c>
      <c r="Q17" s="323"/>
      <c r="R17" s="148"/>
      <c r="S17" s="148"/>
      <c r="T17" s="140"/>
      <c r="U17" s="140"/>
      <c r="V17" s="141"/>
      <c r="W17" s="140"/>
      <c r="X17" s="14"/>
      <c r="Y17" s="140"/>
      <c r="Z17" s="140"/>
      <c r="AA17" s="140"/>
      <c r="AB17" s="140"/>
      <c r="AC17" s="142"/>
      <c r="AD17" s="142"/>
      <c r="AE17" s="142"/>
      <c r="AF17" s="143"/>
    </row>
    <row r="18" spans="1:32" ht="87" customHeight="1" x14ac:dyDescent="0.25">
      <c r="A18" s="139">
        <v>10</v>
      </c>
      <c r="B18" s="660" t="s">
        <v>726</v>
      </c>
      <c r="C18" s="660"/>
      <c r="D18" s="660"/>
      <c r="E18" s="660"/>
      <c r="F18" s="140"/>
      <c r="G18" s="148" t="s">
        <v>1</v>
      </c>
      <c r="H18" s="148"/>
      <c r="I18" s="134" t="s">
        <v>207</v>
      </c>
      <c r="J18" s="134" t="s">
        <v>208</v>
      </c>
      <c r="K18" s="134" t="s">
        <v>202</v>
      </c>
      <c r="L18" s="648" t="s">
        <v>27</v>
      </c>
      <c r="M18" s="648"/>
      <c r="N18" s="648"/>
      <c r="O18" s="648"/>
      <c r="P18" s="149" t="s">
        <v>718</v>
      </c>
      <c r="Q18" s="324"/>
      <c r="R18" s="148"/>
      <c r="S18" s="148"/>
      <c r="T18" s="140"/>
      <c r="U18" s="140"/>
      <c r="V18" s="141"/>
      <c r="W18" s="140"/>
      <c r="X18" s="140"/>
      <c r="Y18" s="140"/>
      <c r="Z18" s="140"/>
      <c r="AA18" s="140"/>
      <c r="AB18" s="140"/>
      <c r="AC18" s="142"/>
      <c r="AD18" s="142"/>
      <c r="AE18" s="142"/>
      <c r="AF18" s="143"/>
    </row>
    <row r="19" spans="1:32" ht="85.5" customHeight="1" x14ac:dyDescent="0.25">
      <c r="A19" s="139">
        <v>11</v>
      </c>
      <c r="B19" s="660" t="s">
        <v>205</v>
      </c>
      <c r="C19" s="660"/>
      <c r="D19" s="660"/>
      <c r="E19" s="660"/>
      <c r="F19" s="140"/>
      <c r="G19" s="148" t="s">
        <v>1</v>
      </c>
      <c r="H19" s="148"/>
      <c r="I19" s="134" t="s">
        <v>200</v>
      </c>
      <c r="J19" s="134" t="s">
        <v>201</v>
      </c>
      <c r="K19" s="134" t="s">
        <v>202</v>
      </c>
      <c r="L19" s="648" t="s">
        <v>27</v>
      </c>
      <c r="M19" s="648"/>
      <c r="N19" s="648"/>
      <c r="O19" s="648"/>
      <c r="P19" s="149" t="s">
        <v>718</v>
      </c>
      <c r="Q19" s="324"/>
      <c r="R19" s="148"/>
      <c r="S19" s="148"/>
      <c r="T19" s="140"/>
      <c r="U19" s="140"/>
      <c r="V19" s="141"/>
      <c r="W19" s="140"/>
      <c r="X19" s="140"/>
      <c r="Y19" s="140"/>
      <c r="Z19" s="140"/>
      <c r="AA19" s="140"/>
      <c r="AB19" s="140"/>
      <c r="AC19" s="142"/>
      <c r="AD19" s="142"/>
      <c r="AE19" s="142"/>
      <c r="AF19" s="143"/>
    </row>
    <row r="20" spans="1:32" ht="47.25" customHeight="1" x14ac:dyDescent="0.25">
      <c r="A20" s="139">
        <v>12</v>
      </c>
      <c r="B20" s="660" t="s">
        <v>206</v>
      </c>
      <c r="C20" s="660"/>
      <c r="D20" s="660"/>
      <c r="E20" s="660"/>
      <c r="F20" s="140"/>
      <c r="G20" s="148" t="s">
        <v>1</v>
      </c>
      <c r="H20" s="148" t="s">
        <v>1</v>
      </c>
      <c r="I20" s="134" t="s">
        <v>207</v>
      </c>
      <c r="J20" s="134" t="s">
        <v>208</v>
      </c>
      <c r="K20" s="134" t="s">
        <v>209</v>
      </c>
      <c r="L20" s="648" t="s">
        <v>204</v>
      </c>
      <c r="M20" s="648"/>
      <c r="N20" s="648"/>
      <c r="O20" s="648"/>
      <c r="P20" s="140" t="s">
        <v>485</v>
      </c>
      <c r="Q20" s="323"/>
      <c r="R20" s="148"/>
      <c r="S20" s="148"/>
      <c r="T20" s="14"/>
      <c r="U20" s="140"/>
      <c r="V20" s="141"/>
      <c r="W20" s="141"/>
      <c r="X20" s="140"/>
      <c r="Y20" s="140"/>
      <c r="Z20" s="140"/>
      <c r="AA20" s="141"/>
      <c r="AB20" s="141"/>
      <c r="AC20" s="142"/>
      <c r="AD20" s="142"/>
      <c r="AE20" s="142"/>
      <c r="AF20" s="143"/>
    </row>
    <row r="21" spans="1:32" ht="63.75" customHeight="1" x14ac:dyDescent="0.25">
      <c r="A21" s="139">
        <v>13</v>
      </c>
      <c r="B21" s="660" t="s">
        <v>210</v>
      </c>
      <c r="C21" s="660"/>
      <c r="D21" s="660"/>
      <c r="E21" s="660"/>
      <c r="F21" s="140"/>
      <c r="G21" s="148" t="s">
        <v>1</v>
      </c>
      <c r="H21" s="148" t="s">
        <v>1</v>
      </c>
      <c r="I21" s="134" t="s">
        <v>200</v>
      </c>
      <c r="J21" s="134" t="s">
        <v>201</v>
      </c>
      <c r="K21" s="134" t="s">
        <v>202</v>
      </c>
      <c r="L21" s="648" t="s">
        <v>211</v>
      </c>
      <c r="M21" s="648"/>
      <c r="N21" s="648"/>
      <c r="O21" s="648"/>
      <c r="P21" s="148" t="s">
        <v>727</v>
      </c>
      <c r="Q21" s="323"/>
      <c r="R21" s="148"/>
      <c r="S21" s="148"/>
      <c r="T21" s="140"/>
      <c r="U21" s="140"/>
      <c r="V21" s="141"/>
      <c r="W21" s="140"/>
      <c r="X21" s="140"/>
      <c r="Y21" s="140"/>
      <c r="Z21" s="140"/>
      <c r="AA21" s="140"/>
      <c r="AB21" s="141"/>
      <c r="AC21" s="142"/>
      <c r="AD21" s="142"/>
      <c r="AE21" s="142"/>
      <c r="AF21" s="143"/>
    </row>
    <row r="22" spans="1:32" ht="87" customHeight="1" x14ac:dyDescent="0.25">
      <c r="A22" s="139">
        <v>14</v>
      </c>
      <c r="B22" s="660" t="s">
        <v>214</v>
      </c>
      <c r="C22" s="660"/>
      <c r="D22" s="660"/>
      <c r="E22" s="660"/>
      <c r="F22" s="140"/>
      <c r="G22" s="148" t="s">
        <v>1</v>
      </c>
      <c r="H22" s="148"/>
      <c r="I22" s="134" t="s">
        <v>212</v>
      </c>
      <c r="J22" s="134" t="s">
        <v>215</v>
      </c>
      <c r="K22" s="134" t="s">
        <v>202</v>
      </c>
      <c r="L22" s="648" t="s">
        <v>27</v>
      </c>
      <c r="M22" s="648"/>
      <c r="N22" s="648"/>
      <c r="O22" s="648"/>
      <c r="P22" s="149" t="s">
        <v>718</v>
      </c>
      <c r="Q22" s="324"/>
      <c r="R22" s="148"/>
      <c r="S22" s="148"/>
      <c r="T22" s="140"/>
      <c r="U22" s="140"/>
      <c r="V22" s="141"/>
      <c r="W22" s="140"/>
      <c r="X22" s="140"/>
      <c r="Y22" s="140"/>
      <c r="Z22" s="140"/>
      <c r="AA22" s="141"/>
      <c r="AB22" s="140"/>
      <c r="AC22" s="142"/>
      <c r="AD22" s="142"/>
      <c r="AE22" s="142"/>
      <c r="AF22" s="143"/>
    </row>
    <row r="23" spans="1:32" ht="86.25" customHeight="1" x14ac:dyDescent="0.25">
      <c r="A23" s="139">
        <v>15</v>
      </c>
      <c r="B23" s="672" t="s">
        <v>728</v>
      </c>
      <c r="C23" s="673"/>
      <c r="D23" s="673"/>
      <c r="E23" s="674"/>
      <c r="F23" s="140"/>
      <c r="G23" s="148" t="s">
        <v>1</v>
      </c>
      <c r="H23" s="148"/>
      <c r="I23" s="134" t="s">
        <v>200</v>
      </c>
      <c r="J23" s="134" t="s">
        <v>201</v>
      </c>
      <c r="K23" s="134" t="s">
        <v>202</v>
      </c>
      <c r="L23" s="648" t="s">
        <v>27</v>
      </c>
      <c r="M23" s="648"/>
      <c r="N23" s="648"/>
      <c r="O23" s="648"/>
      <c r="P23" s="149" t="s">
        <v>718</v>
      </c>
      <c r="Q23" s="324"/>
      <c r="R23" s="148"/>
      <c r="S23" s="148"/>
      <c r="T23" s="140"/>
      <c r="U23" s="140"/>
      <c r="V23" s="141"/>
      <c r="W23" s="140"/>
      <c r="X23" s="140"/>
      <c r="Y23" s="140"/>
      <c r="Z23" s="141"/>
      <c r="AA23" s="140"/>
      <c r="AB23" s="140"/>
      <c r="AC23" s="142"/>
      <c r="AD23" s="142"/>
      <c r="AE23" s="142"/>
      <c r="AF23" s="143"/>
    </row>
    <row r="24" spans="1:32" ht="80.25" customHeight="1" x14ac:dyDescent="0.25">
      <c r="A24" s="139">
        <v>16</v>
      </c>
      <c r="B24" s="672" t="s">
        <v>729</v>
      </c>
      <c r="C24" s="673"/>
      <c r="D24" s="673"/>
      <c r="E24" s="674"/>
      <c r="F24" s="140"/>
      <c r="G24" s="148" t="s">
        <v>1</v>
      </c>
      <c r="H24" s="325"/>
      <c r="I24" s="134" t="s">
        <v>212</v>
      </c>
      <c r="J24" s="134" t="s">
        <v>201</v>
      </c>
      <c r="K24" s="134" t="s">
        <v>202</v>
      </c>
      <c r="L24" s="648" t="s">
        <v>27</v>
      </c>
      <c r="M24" s="648"/>
      <c r="N24" s="648"/>
      <c r="O24" s="648"/>
      <c r="P24" s="149" t="s">
        <v>718</v>
      </c>
      <c r="Q24" s="324"/>
      <c r="R24" s="148"/>
      <c r="S24" s="148"/>
      <c r="T24" s="140"/>
      <c r="U24" s="140"/>
      <c r="V24" s="141"/>
      <c r="W24" s="140"/>
      <c r="X24" s="140"/>
      <c r="Y24" s="140"/>
      <c r="Z24" s="140"/>
      <c r="AA24" s="141"/>
      <c r="AB24" s="140"/>
      <c r="AC24" s="142"/>
      <c r="AD24" s="142"/>
      <c r="AE24" s="142"/>
      <c r="AF24" s="143"/>
    </row>
    <row r="25" spans="1:32" ht="80.25" customHeight="1" x14ac:dyDescent="0.25">
      <c r="A25" s="139">
        <v>17</v>
      </c>
      <c r="B25" s="672" t="s">
        <v>730</v>
      </c>
      <c r="C25" s="673"/>
      <c r="D25" s="673"/>
      <c r="E25" s="674"/>
      <c r="F25" s="140"/>
      <c r="G25" s="148" t="s">
        <v>1</v>
      </c>
      <c r="H25" s="325"/>
      <c r="I25" s="134" t="s">
        <v>200</v>
      </c>
      <c r="J25" s="134" t="s">
        <v>215</v>
      </c>
      <c r="K25" s="134" t="s">
        <v>202</v>
      </c>
      <c r="L25" s="648" t="s">
        <v>27</v>
      </c>
      <c r="M25" s="648"/>
      <c r="N25" s="648"/>
      <c r="O25" s="648"/>
      <c r="P25" s="149" t="s">
        <v>718</v>
      </c>
      <c r="Q25" s="324"/>
      <c r="R25" s="148"/>
      <c r="S25" s="148"/>
      <c r="T25" s="140"/>
      <c r="U25" s="140"/>
      <c r="V25" s="141"/>
      <c r="W25" s="140"/>
      <c r="X25" s="140"/>
      <c r="Y25" s="140"/>
      <c r="Z25" s="140"/>
      <c r="AA25" s="141"/>
      <c r="AB25" s="140"/>
      <c r="AC25" s="142"/>
      <c r="AD25" s="142"/>
      <c r="AE25" s="142"/>
      <c r="AF25" s="143"/>
    </row>
    <row r="26" spans="1:32" ht="80.25" customHeight="1" x14ac:dyDescent="0.25">
      <c r="A26" s="139">
        <v>18</v>
      </c>
      <c r="B26" s="672" t="s">
        <v>731</v>
      </c>
      <c r="C26" s="673"/>
      <c r="D26" s="673"/>
      <c r="E26" s="674"/>
      <c r="F26" s="140"/>
      <c r="G26" s="148" t="s">
        <v>1</v>
      </c>
      <c r="H26" s="325"/>
      <c r="I26" s="134" t="s">
        <v>200</v>
      </c>
      <c r="J26" s="134" t="s">
        <v>215</v>
      </c>
      <c r="K26" s="134" t="s">
        <v>202</v>
      </c>
      <c r="L26" s="648" t="s">
        <v>27</v>
      </c>
      <c r="M26" s="648"/>
      <c r="N26" s="648"/>
      <c r="O26" s="648"/>
      <c r="P26" s="149" t="s">
        <v>718</v>
      </c>
      <c r="Q26" s="324"/>
      <c r="R26" s="148"/>
      <c r="S26" s="148"/>
      <c r="T26" s="140"/>
      <c r="U26" s="140"/>
      <c r="V26" s="141"/>
      <c r="W26" s="140"/>
      <c r="X26" s="140"/>
      <c r="Y26" s="140"/>
      <c r="Z26" s="140"/>
      <c r="AA26" s="141"/>
      <c r="AB26" s="140"/>
      <c r="AC26" s="142"/>
      <c r="AD26" s="142"/>
      <c r="AE26" s="142"/>
      <c r="AF26" s="143"/>
    </row>
    <row r="27" spans="1:32" ht="50.25" customHeight="1" x14ac:dyDescent="0.25">
      <c r="A27" s="139"/>
      <c r="B27" s="326"/>
      <c r="C27" s="327"/>
      <c r="D27" s="327"/>
      <c r="E27" s="327"/>
      <c r="F27" s="328"/>
      <c r="G27" s="325"/>
      <c r="H27" s="325"/>
      <c r="I27" s="329"/>
      <c r="J27" s="329"/>
      <c r="K27" s="329"/>
      <c r="L27" s="325"/>
      <c r="M27" s="325"/>
      <c r="N27" s="325"/>
      <c r="O27" s="325"/>
      <c r="P27" s="329"/>
      <c r="Q27" s="330"/>
      <c r="R27" s="325"/>
      <c r="S27" s="325"/>
      <c r="T27" s="328"/>
      <c r="U27" s="328"/>
      <c r="V27" s="331"/>
      <c r="W27" s="328"/>
      <c r="X27" s="328"/>
      <c r="Y27" s="328"/>
      <c r="Z27" s="328"/>
      <c r="AA27" s="328"/>
      <c r="AB27" s="328"/>
      <c r="AC27" s="332"/>
      <c r="AD27" s="332"/>
      <c r="AE27" s="332"/>
      <c r="AF27" s="333"/>
    </row>
    <row r="28" spans="1:32" ht="27" customHeight="1" x14ac:dyDescent="0.25">
      <c r="A28" s="139"/>
      <c r="B28" s="675" t="s">
        <v>216</v>
      </c>
      <c r="C28" s="676"/>
      <c r="D28" s="676"/>
      <c r="E28" s="676"/>
      <c r="F28" s="676"/>
      <c r="G28" s="676"/>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7"/>
    </row>
    <row r="29" spans="1:32" ht="141.75" customHeight="1" x14ac:dyDescent="0.25">
      <c r="A29" s="139">
        <v>1</v>
      </c>
      <c r="B29" s="660" t="s">
        <v>217</v>
      </c>
      <c r="C29" s="660"/>
      <c r="D29" s="660"/>
      <c r="E29" s="660"/>
      <c r="F29" s="140"/>
      <c r="G29" s="148" t="s">
        <v>1</v>
      </c>
      <c r="H29" s="148"/>
      <c r="I29" s="134" t="s">
        <v>207</v>
      </c>
      <c r="J29" s="134" t="s">
        <v>213</v>
      </c>
      <c r="K29" s="134" t="s">
        <v>209</v>
      </c>
      <c r="L29" s="648" t="s">
        <v>218</v>
      </c>
      <c r="M29" s="648"/>
      <c r="N29" s="648"/>
      <c r="O29" s="648"/>
      <c r="P29" s="148" t="s">
        <v>486</v>
      </c>
      <c r="Q29" s="334" t="s">
        <v>732</v>
      </c>
      <c r="R29" s="140"/>
      <c r="S29" s="335"/>
      <c r="T29" s="335"/>
      <c r="U29" s="141"/>
      <c r="V29" s="141"/>
      <c r="W29" s="335"/>
      <c r="X29" s="140"/>
      <c r="Y29" s="140"/>
      <c r="Z29" s="140"/>
      <c r="AA29" s="140"/>
      <c r="AB29" s="140"/>
      <c r="AC29" s="142"/>
      <c r="AD29" s="142"/>
      <c r="AE29" s="142"/>
      <c r="AF29" s="143"/>
    </row>
    <row r="30" spans="1:32" ht="105" customHeight="1" x14ac:dyDescent="0.25">
      <c r="A30" s="139">
        <v>3</v>
      </c>
      <c r="B30" s="672" t="s">
        <v>219</v>
      </c>
      <c r="C30" s="673"/>
      <c r="D30" s="673"/>
      <c r="E30" s="674"/>
      <c r="F30" s="140"/>
      <c r="G30" s="148" t="s">
        <v>1</v>
      </c>
      <c r="H30" s="148"/>
      <c r="I30" s="134" t="s">
        <v>200</v>
      </c>
      <c r="J30" s="134" t="s">
        <v>201</v>
      </c>
      <c r="K30" s="134" t="s">
        <v>209</v>
      </c>
      <c r="L30" s="678" t="s">
        <v>204</v>
      </c>
      <c r="M30" s="679"/>
      <c r="N30" s="679"/>
      <c r="O30" s="680"/>
      <c r="P30" s="150" t="s">
        <v>487</v>
      </c>
      <c r="Q30" s="334" t="s">
        <v>732</v>
      </c>
      <c r="R30" s="335"/>
      <c r="S30" s="335"/>
      <c r="T30" s="336"/>
      <c r="U30" s="140"/>
      <c r="V30" s="337"/>
      <c r="W30" s="337"/>
      <c r="X30" s="140"/>
      <c r="Y30" s="140"/>
      <c r="Z30" s="140"/>
      <c r="AA30" s="140"/>
      <c r="AB30" s="140"/>
      <c r="AC30" s="142"/>
      <c r="AD30" s="142"/>
      <c r="AE30" s="142"/>
      <c r="AF30" s="143"/>
    </row>
    <row r="31" spans="1:32" ht="58.5" customHeight="1" x14ac:dyDescent="0.25">
      <c r="A31" s="139">
        <v>4</v>
      </c>
      <c r="B31" s="660" t="s">
        <v>205</v>
      </c>
      <c r="C31" s="660"/>
      <c r="D31" s="660"/>
      <c r="E31" s="660"/>
      <c r="F31" s="140"/>
      <c r="G31" s="148" t="s">
        <v>1</v>
      </c>
      <c r="H31" s="148"/>
      <c r="I31" s="134" t="s">
        <v>200</v>
      </c>
      <c r="J31" s="134" t="s">
        <v>201</v>
      </c>
      <c r="K31" s="134" t="s">
        <v>202</v>
      </c>
      <c r="L31" s="648" t="s">
        <v>27</v>
      </c>
      <c r="M31" s="648"/>
      <c r="N31" s="648"/>
      <c r="O31" s="648"/>
      <c r="P31" s="148" t="s">
        <v>488</v>
      </c>
      <c r="Q31" s="334" t="s">
        <v>732</v>
      </c>
      <c r="R31" s="140"/>
      <c r="S31" s="140"/>
      <c r="T31" s="140"/>
      <c r="U31" s="337"/>
      <c r="V31" s="141"/>
      <c r="W31" s="141"/>
      <c r="X31" s="140"/>
      <c r="Y31" s="140"/>
      <c r="Z31" s="140"/>
      <c r="AA31" s="140"/>
      <c r="AB31" s="140"/>
      <c r="AC31" s="142"/>
      <c r="AD31" s="142"/>
      <c r="AE31" s="142"/>
      <c r="AF31" s="143"/>
    </row>
    <row r="32" spans="1:32" ht="80.25" customHeight="1" x14ac:dyDescent="0.25">
      <c r="A32" s="139">
        <v>5</v>
      </c>
      <c r="B32" s="660" t="s">
        <v>206</v>
      </c>
      <c r="C32" s="660"/>
      <c r="D32" s="660"/>
      <c r="E32" s="660"/>
      <c r="F32" s="140"/>
      <c r="G32" s="148" t="s">
        <v>1</v>
      </c>
      <c r="H32" s="148"/>
      <c r="I32" s="134" t="s">
        <v>207</v>
      </c>
      <c r="J32" s="134" t="s">
        <v>208</v>
      </c>
      <c r="K32" s="134" t="s">
        <v>209</v>
      </c>
      <c r="L32" s="648" t="s">
        <v>204</v>
      </c>
      <c r="M32" s="648"/>
      <c r="N32" s="648"/>
      <c r="O32" s="648"/>
      <c r="P32" s="150" t="s">
        <v>733</v>
      </c>
      <c r="Q32" s="334" t="s">
        <v>732</v>
      </c>
      <c r="R32" s="335"/>
      <c r="S32" s="140"/>
      <c r="T32" s="335"/>
      <c r="U32" s="335"/>
      <c r="V32" s="335"/>
      <c r="W32" s="335"/>
      <c r="X32" s="335"/>
      <c r="Y32" s="335"/>
      <c r="Z32" s="335"/>
      <c r="AA32" s="335"/>
      <c r="AB32" s="140"/>
      <c r="AC32" s="142"/>
      <c r="AD32" s="142"/>
      <c r="AE32" s="142"/>
      <c r="AF32" s="143"/>
    </row>
    <row r="33" spans="1:32" ht="93.75" customHeight="1" x14ac:dyDescent="0.25">
      <c r="A33" s="89">
        <v>7</v>
      </c>
      <c r="B33" s="660" t="s">
        <v>220</v>
      </c>
      <c r="C33" s="660"/>
      <c r="D33" s="660"/>
      <c r="E33" s="660"/>
      <c r="F33" s="140"/>
      <c r="G33" s="148" t="s">
        <v>1</v>
      </c>
      <c r="H33" s="148"/>
      <c r="I33" s="134" t="s">
        <v>200</v>
      </c>
      <c r="J33" s="134" t="s">
        <v>208</v>
      </c>
      <c r="K33" s="134" t="s">
        <v>209</v>
      </c>
      <c r="L33" s="648" t="s">
        <v>27</v>
      </c>
      <c r="M33" s="648"/>
      <c r="N33" s="648"/>
      <c r="O33" s="648"/>
      <c r="P33" s="148" t="s">
        <v>489</v>
      </c>
      <c r="Q33" s="338" t="s">
        <v>732</v>
      </c>
      <c r="R33" s="140"/>
      <c r="S33" s="140"/>
      <c r="T33" s="140"/>
      <c r="U33" s="140"/>
      <c r="V33" s="141"/>
      <c r="W33" s="140"/>
      <c r="X33" s="140"/>
      <c r="Y33" s="140"/>
      <c r="Z33" s="140"/>
      <c r="AA33" s="140"/>
      <c r="AB33" s="140"/>
      <c r="AC33" s="339"/>
      <c r="AD33" s="339"/>
      <c r="AE33" s="339"/>
      <c r="AF33" s="340"/>
    </row>
    <row r="34" spans="1:32" ht="12.75" customHeight="1" x14ac:dyDescent="0.25">
      <c r="A34" s="341"/>
      <c r="B34" s="342"/>
      <c r="C34" s="681"/>
      <c r="D34" s="681"/>
      <c r="E34" s="681"/>
      <c r="F34" s="681"/>
      <c r="G34" s="343"/>
      <c r="H34" s="343"/>
      <c r="I34" s="344"/>
      <c r="J34" s="344"/>
      <c r="K34" s="344"/>
      <c r="L34" s="343"/>
      <c r="M34" s="343"/>
      <c r="N34" s="343"/>
      <c r="O34" s="343"/>
      <c r="P34" s="343"/>
      <c r="Q34" s="345"/>
      <c r="R34" s="343"/>
      <c r="S34" s="346"/>
      <c r="T34" s="343"/>
      <c r="U34" s="346"/>
      <c r="V34" s="347"/>
      <c r="W34" s="346"/>
      <c r="X34" s="346"/>
      <c r="Y34" s="346"/>
      <c r="Z34" s="346"/>
      <c r="AA34" s="346"/>
      <c r="AB34" s="346"/>
    </row>
    <row r="35" spans="1:32" ht="15" customHeight="1" x14ac:dyDescent="0.25">
      <c r="A35" s="15"/>
      <c r="B35" s="348"/>
      <c r="C35" s="15"/>
      <c r="D35" s="15"/>
      <c r="E35" s="15"/>
      <c r="F35" s="16"/>
      <c r="G35" s="16"/>
      <c r="H35" s="16"/>
      <c r="I35" s="15"/>
      <c r="J35" s="17"/>
      <c r="K35" s="15"/>
      <c r="L35" s="15"/>
      <c r="M35" s="15"/>
      <c r="N35" s="15"/>
      <c r="O35" s="15"/>
      <c r="P35" s="15"/>
      <c r="Q35" s="349"/>
      <c r="R35" s="15"/>
      <c r="S35" s="15"/>
      <c r="T35" s="15"/>
      <c r="U35" s="15"/>
      <c r="V35" s="15"/>
      <c r="W35" s="15"/>
      <c r="X35" s="15"/>
      <c r="Y35" s="15"/>
      <c r="Z35" s="15"/>
      <c r="AA35" s="15"/>
      <c r="AB35" s="15"/>
    </row>
    <row r="36" spans="1:32" ht="6" customHeight="1" x14ac:dyDescent="0.25"/>
    <row r="37" spans="1:32" s="15" customFormat="1" ht="58.5" customHeight="1" x14ac:dyDescent="0.25">
      <c r="A37" s="682" t="s">
        <v>221</v>
      </c>
      <c r="B37" s="682"/>
      <c r="C37" s="683" t="s">
        <v>222</v>
      </c>
      <c r="D37" s="683"/>
      <c r="E37" s="683"/>
      <c r="F37" s="683"/>
      <c r="G37" s="683"/>
      <c r="H37" s="683"/>
      <c r="I37" s="683"/>
      <c r="J37" s="683"/>
      <c r="K37" s="683"/>
      <c r="L37" s="683"/>
      <c r="M37" s="683"/>
      <c r="N37" s="683"/>
      <c r="O37" s="683"/>
      <c r="P37" s="683"/>
      <c r="Q37" s="683"/>
      <c r="R37" s="683"/>
      <c r="S37" s="683"/>
      <c r="T37" s="683"/>
      <c r="U37" s="683"/>
      <c r="V37" s="683"/>
      <c r="W37" s="683"/>
      <c r="X37" s="683"/>
      <c r="Y37" s="683"/>
      <c r="Z37" s="683"/>
      <c r="AA37" s="683"/>
      <c r="AB37" s="683"/>
    </row>
    <row r="38" spans="1:32" s="18" customFormat="1" ht="16.5" x14ac:dyDescent="0.3">
      <c r="F38" s="19"/>
      <c r="G38" s="19"/>
      <c r="H38" s="19"/>
      <c r="J38" s="20"/>
      <c r="Q38" s="350"/>
    </row>
    <row r="39" spans="1:32" s="18" customFormat="1" ht="16.5" x14ac:dyDescent="0.3">
      <c r="F39" s="19"/>
      <c r="G39" s="19"/>
      <c r="H39" s="19"/>
      <c r="J39" s="20"/>
      <c r="Q39" s="350"/>
    </row>
    <row r="40" spans="1:32" s="18" customFormat="1" ht="16.5" x14ac:dyDescent="0.3">
      <c r="F40" s="19"/>
      <c r="G40" s="19"/>
      <c r="H40" s="19"/>
      <c r="J40" s="20"/>
      <c r="Q40" s="350"/>
    </row>
    <row r="41" spans="1:32" s="21" customFormat="1" ht="18" x14ac:dyDescent="0.25">
      <c r="C41" s="23" t="s">
        <v>734</v>
      </c>
      <c r="H41" s="23" t="s">
        <v>735</v>
      </c>
      <c r="I41" s="23"/>
      <c r="L41" s="23" t="s">
        <v>223</v>
      </c>
      <c r="S41" s="23" t="s">
        <v>736</v>
      </c>
    </row>
    <row r="42" spans="1:32" s="21" customFormat="1" ht="18" x14ac:dyDescent="0.25">
      <c r="C42" s="23" t="s">
        <v>224</v>
      </c>
      <c r="H42" s="23" t="s">
        <v>225</v>
      </c>
      <c r="I42" s="23"/>
      <c r="L42" s="23" t="s">
        <v>737</v>
      </c>
      <c r="S42" s="23" t="s">
        <v>738</v>
      </c>
    </row>
    <row r="43" spans="1:32" s="21" customFormat="1" ht="18" x14ac:dyDescent="0.25">
      <c r="F43" s="22"/>
      <c r="G43" s="22"/>
      <c r="H43" s="22"/>
      <c r="J43" s="24"/>
      <c r="Q43" s="351"/>
    </row>
  </sheetData>
  <mergeCells count="72">
    <mergeCell ref="B33:E33"/>
    <mergeCell ref="L33:O33"/>
    <mergeCell ref="C34:F34"/>
    <mergeCell ref="A37:B37"/>
    <mergeCell ref="C37:AB37"/>
    <mergeCell ref="B30:E30"/>
    <mergeCell ref="L30:O30"/>
    <mergeCell ref="B31:E31"/>
    <mergeCell ref="L31:O31"/>
    <mergeCell ref="B32:E32"/>
    <mergeCell ref="L32:O32"/>
    <mergeCell ref="B26:E26"/>
    <mergeCell ref="L26:O26"/>
    <mergeCell ref="B28:AF28"/>
    <mergeCell ref="B29:E29"/>
    <mergeCell ref="L29:O29"/>
    <mergeCell ref="L21:O21"/>
    <mergeCell ref="L22:O22"/>
    <mergeCell ref="L23:O23"/>
    <mergeCell ref="L24:O24"/>
    <mergeCell ref="B25:E25"/>
    <mergeCell ref="L25:O25"/>
    <mergeCell ref="B23:E23"/>
    <mergeCell ref="B24:E24"/>
    <mergeCell ref="Z8:Z9"/>
    <mergeCell ref="AA8:AA9"/>
    <mergeCell ref="AB8:AB9"/>
    <mergeCell ref="AC8:AF8"/>
    <mergeCell ref="L10:O10"/>
    <mergeCell ref="V8:V9"/>
    <mergeCell ref="X8:X9"/>
    <mergeCell ref="Y8:Y9"/>
    <mergeCell ref="W8:W9"/>
    <mergeCell ref="B4:U4"/>
    <mergeCell ref="B5:U5"/>
    <mergeCell ref="F8:F9"/>
    <mergeCell ref="G8:H8"/>
    <mergeCell ref="K8:K9"/>
    <mergeCell ref="L8:O9"/>
    <mergeCell ref="Q8:Q9"/>
    <mergeCell ref="R8:R9"/>
    <mergeCell ref="S8:S9"/>
    <mergeCell ref="T8:T9"/>
    <mergeCell ref="U8:U9"/>
    <mergeCell ref="B15:E15"/>
    <mergeCell ref="B16:E16"/>
    <mergeCell ref="B17:E17"/>
    <mergeCell ref="B19:E19"/>
    <mergeCell ref="B22:E22"/>
    <mergeCell ref="B21:E21"/>
    <mergeCell ref="B20:E20"/>
    <mergeCell ref="B18:E18"/>
    <mergeCell ref="B10:E10"/>
    <mergeCell ref="B11:E11"/>
    <mergeCell ref="B12:E12"/>
    <mergeCell ref="B13:E13"/>
    <mergeCell ref="B14:E14"/>
    <mergeCell ref="A8:A9"/>
    <mergeCell ref="B8:E9"/>
    <mergeCell ref="I8:I9"/>
    <mergeCell ref="J8:J9"/>
    <mergeCell ref="P8:P9"/>
    <mergeCell ref="L20:O20"/>
    <mergeCell ref="L11:O11"/>
    <mergeCell ref="L12:O12"/>
    <mergeCell ref="L13:O13"/>
    <mergeCell ref="L14:O14"/>
    <mergeCell ref="L19:O19"/>
    <mergeCell ref="L15:O15"/>
    <mergeCell ref="L16:O16"/>
    <mergeCell ref="L17:O17"/>
    <mergeCell ref="L18:O18"/>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2C71A5D-E99B-4A0E-8304-92B8DDDA968A}">
          <x14:formula1>
            <xm:f>'C:\Users\Marcela Mesa\Desktop\PARA PUBLICAR\[Plan Capacitación_2020.xlsx]Hoja1'!#REF!</xm:f>
          </x14:formula1>
          <xm:sqref>H10:H17 H19:H24</xm:sqref>
        </x14:dataValidation>
        <x14:dataValidation type="list" allowBlank="1" showInputMessage="1" showErrorMessage="1" xr:uid="{FE0EEA70-3810-420F-9735-BAD97E172A70}">
          <x14:formula1>
            <xm:f>'C:\Users\Marcela Mesa\Desktop\PARA PUBLICAR\[Plan Capacitación_2020.xlsx]Hoja1'!#REF!</xm:f>
          </x14:formula1>
          <xm:sqref>I10:I17 I19:I24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2CA4-4950-4CEF-8D3E-F683F568665C}">
  <dimension ref="A2:O55"/>
  <sheetViews>
    <sheetView topLeftCell="C1" zoomScale="70" zoomScaleNormal="70" workbookViewId="0">
      <selection activeCell="F10" sqref="F10"/>
    </sheetView>
  </sheetViews>
  <sheetFormatPr baseColWidth="10" defaultRowHeight="15" x14ac:dyDescent="0.25"/>
  <cols>
    <col min="1" max="1" width="10.85546875" style="14" hidden="1" customWidth="1"/>
    <col min="2" max="2" width="18.28515625" style="14" hidden="1" customWidth="1"/>
    <col min="3" max="3" width="30.85546875" style="352" customWidth="1"/>
    <col min="4" max="4" width="20.85546875" style="353" customWidth="1"/>
    <col min="5" max="5" width="26.140625" style="353" customWidth="1"/>
    <col min="6" max="6" width="37.7109375" style="354" customWidth="1"/>
    <col min="7" max="7" width="50.5703125" style="354" customWidth="1"/>
    <col min="8" max="8" width="16.5703125" style="353" customWidth="1"/>
    <col min="9" max="9" width="21.85546875" style="355" customWidth="1"/>
    <col min="10" max="10" width="19.140625" style="14" customWidth="1"/>
    <col min="11" max="11" width="19.7109375" style="14" customWidth="1"/>
    <col min="12" max="12" width="17.42578125" style="355" customWidth="1"/>
    <col min="13" max="13" width="15.5703125" style="355" customWidth="1"/>
    <col min="14" max="14" width="27.7109375" style="355" customWidth="1"/>
    <col min="15" max="15" width="19.140625" style="5" customWidth="1"/>
    <col min="16" max="16384" width="11.42578125" style="14"/>
  </cols>
  <sheetData>
    <row r="2" spans="1:15" ht="15" customHeight="1" x14ac:dyDescent="0.25">
      <c r="A2" s="684" t="s">
        <v>739</v>
      </c>
      <c r="B2" s="685"/>
      <c r="C2" s="685"/>
      <c r="D2" s="685"/>
      <c r="E2" s="685"/>
      <c r="F2" s="685"/>
      <c r="G2" s="685"/>
      <c r="H2" s="685"/>
      <c r="I2" s="685"/>
      <c r="J2" s="685"/>
      <c r="K2" s="685"/>
      <c r="L2" s="685"/>
      <c r="M2" s="685"/>
      <c r="N2" s="685"/>
      <c r="O2" s="14"/>
    </row>
    <row r="3" spans="1:15" x14ac:dyDescent="0.25">
      <c r="A3" s="685"/>
      <c r="B3" s="685"/>
      <c r="C3" s="685"/>
      <c r="D3" s="685"/>
      <c r="E3" s="685"/>
      <c r="F3" s="685"/>
      <c r="G3" s="685"/>
      <c r="H3" s="685"/>
      <c r="I3" s="685"/>
      <c r="J3" s="685"/>
      <c r="K3" s="685"/>
      <c r="L3" s="685"/>
      <c r="M3" s="685"/>
      <c r="N3" s="685"/>
      <c r="O3" s="14"/>
    </row>
    <row r="4" spans="1:15" x14ac:dyDescent="0.25">
      <c r="A4" s="685"/>
      <c r="B4" s="685"/>
      <c r="C4" s="685"/>
      <c r="D4" s="685"/>
      <c r="E4" s="685"/>
      <c r="F4" s="685"/>
      <c r="G4" s="685"/>
      <c r="H4" s="685"/>
      <c r="I4" s="685"/>
      <c r="J4" s="685"/>
      <c r="K4" s="685"/>
      <c r="L4" s="685"/>
      <c r="M4" s="685"/>
      <c r="N4" s="685"/>
      <c r="O4" s="14"/>
    </row>
    <row r="5" spans="1:15" x14ac:dyDescent="0.25">
      <c r="A5" s="685"/>
      <c r="B5" s="685"/>
      <c r="C5" s="685"/>
      <c r="D5" s="685"/>
      <c r="E5" s="685"/>
      <c r="F5" s="685"/>
      <c r="G5" s="685"/>
      <c r="H5" s="685"/>
      <c r="I5" s="685"/>
      <c r="J5" s="685"/>
      <c r="K5" s="685"/>
      <c r="L5" s="685"/>
      <c r="M5" s="685"/>
      <c r="N5" s="685"/>
      <c r="O5" s="14"/>
    </row>
    <row r="6" spans="1:15" x14ac:dyDescent="0.25">
      <c r="A6" s="685"/>
      <c r="B6" s="685"/>
      <c r="C6" s="685"/>
      <c r="D6" s="685"/>
      <c r="E6" s="685"/>
      <c r="F6" s="685"/>
      <c r="G6" s="685"/>
      <c r="H6" s="685"/>
      <c r="I6" s="685"/>
      <c r="J6" s="685"/>
      <c r="K6" s="685"/>
      <c r="L6" s="685"/>
      <c r="M6" s="685"/>
      <c r="N6" s="685"/>
      <c r="O6" s="14"/>
    </row>
    <row r="7" spans="1:15" s="363" customFormat="1" ht="45" x14ac:dyDescent="0.25">
      <c r="A7" s="356" t="s">
        <v>740</v>
      </c>
      <c r="B7" s="356" t="s">
        <v>741</v>
      </c>
      <c r="C7" s="357" t="s">
        <v>742</v>
      </c>
      <c r="D7" s="357" t="s">
        <v>226</v>
      </c>
      <c r="E7" s="357" t="s">
        <v>29</v>
      </c>
      <c r="F7" s="358" t="s">
        <v>30</v>
      </c>
      <c r="G7" s="359" t="s">
        <v>743</v>
      </c>
      <c r="H7" s="357" t="s">
        <v>744</v>
      </c>
      <c r="I7" s="357" t="s">
        <v>229</v>
      </c>
      <c r="J7" s="360" t="s">
        <v>745</v>
      </c>
      <c r="K7" s="361" t="s">
        <v>746</v>
      </c>
      <c r="L7" s="357" t="s">
        <v>227</v>
      </c>
      <c r="M7" s="357" t="s">
        <v>228</v>
      </c>
      <c r="N7" s="357" t="s">
        <v>230</v>
      </c>
      <c r="O7" s="362" t="s">
        <v>231</v>
      </c>
    </row>
    <row r="8" spans="1:15" ht="57.75" customHeight="1" x14ac:dyDescent="0.25">
      <c r="A8" s="688" t="s">
        <v>747</v>
      </c>
      <c r="B8" s="688" t="s">
        <v>748</v>
      </c>
      <c r="C8" s="686" t="s">
        <v>749</v>
      </c>
      <c r="D8" s="691" t="s">
        <v>232</v>
      </c>
      <c r="E8" s="184" t="s">
        <v>750</v>
      </c>
      <c r="F8" s="364" t="s">
        <v>751</v>
      </c>
      <c r="G8" s="364" t="s">
        <v>752</v>
      </c>
      <c r="H8" s="365" t="s">
        <v>753</v>
      </c>
      <c r="I8" s="366" t="s">
        <v>166</v>
      </c>
      <c r="J8" s="367"/>
      <c r="K8" s="367"/>
      <c r="L8" s="366"/>
      <c r="M8" s="366"/>
      <c r="N8" s="366" t="s">
        <v>233</v>
      </c>
      <c r="O8" s="368"/>
    </row>
    <row r="9" spans="1:15" ht="144.75" customHeight="1" x14ac:dyDescent="0.25">
      <c r="A9" s="689"/>
      <c r="B9" s="689"/>
      <c r="C9" s="687"/>
      <c r="D9" s="692"/>
      <c r="E9" s="184" t="s">
        <v>754</v>
      </c>
      <c r="F9" s="364" t="s">
        <v>755</v>
      </c>
      <c r="G9" s="364" t="s">
        <v>756</v>
      </c>
      <c r="H9" s="365" t="s">
        <v>757</v>
      </c>
      <c r="I9" s="366" t="s">
        <v>758</v>
      </c>
      <c r="J9" s="367"/>
      <c r="K9" s="367"/>
      <c r="L9" s="366"/>
      <c r="M9" s="366"/>
      <c r="N9" s="366" t="s">
        <v>233</v>
      </c>
      <c r="O9" s="368"/>
    </row>
    <row r="10" spans="1:15" ht="165" x14ac:dyDescent="0.25">
      <c r="A10" s="689"/>
      <c r="B10" s="689"/>
      <c r="C10" s="369" t="s">
        <v>759</v>
      </c>
      <c r="D10" s="693"/>
      <c r="E10" s="365" t="s">
        <v>760</v>
      </c>
      <c r="F10" s="364" t="s">
        <v>761</v>
      </c>
      <c r="G10" s="364" t="s">
        <v>762</v>
      </c>
      <c r="H10" s="365" t="s">
        <v>753</v>
      </c>
      <c r="I10" s="366" t="s">
        <v>167</v>
      </c>
      <c r="J10" s="367"/>
      <c r="K10" s="367"/>
      <c r="L10" s="366"/>
      <c r="M10" s="366"/>
      <c r="N10" s="366" t="s">
        <v>233</v>
      </c>
      <c r="O10" s="368"/>
    </row>
    <row r="11" spans="1:15" ht="70.5" customHeight="1" x14ac:dyDescent="0.25">
      <c r="A11" s="689"/>
      <c r="B11" s="689"/>
      <c r="C11" s="686" t="s">
        <v>763</v>
      </c>
      <c r="D11" s="691" t="s">
        <v>234</v>
      </c>
      <c r="E11" s="184" t="s">
        <v>764</v>
      </c>
      <c r="F11" s="364" t="s">
        <v>765</v>
      </c>
      <c r="G11" s="364" t="s">
        <v>766</v>
      </c>
      <c r="H11" s="365" t="s">
        <v>767</v>
      </c>
      <c r="I11" s="366" t="s">
        <v>168</v>
      </c>
      <c r="J11" s="367"/>
      <c r="K11" s="367"/>
      <c r="L11" s="366"/>
      <c r="M11" s="370"/>
      <c r="N11" s="371" t="s">
        <v>236</v>
      </c>
      <c r="O11" s="368"/>
    </row>
    <row r="12" spans="1:15" ht="45.75" customHeight="1" x14ac:dyDescent="0.25">
      <c r="A12" s="689"/>
      <c r="B12" s="690"/>
      <c r="C12" s="687"/>
      <c r="D12" s="692"/>
      <c r="E12" s="184" t="s">
        <v>768</v>
      </c>
      <c r="F12" s="364" t="s">
        <v>769</v>
      </c>
      <c r="G12" s="372"/>
      <c r="H12" s="365"/>
      <c r="I12" s="366" t="s">
        <v>770</v>
      </c>
      <c r="J12" s="367"/>
      <c r="K12" s="367"/>
      <c r="L12" s="366"/>
      <c r="M12" s="370"/>
      <c r="N12" s="366" t="s">
        <v>233</v>
      </c>
      <c r="O12" s="368"/>
    </row>
    <row r="13" spans="1:15" ht="49.5" customHeight="1" x14ac:dyDescent="0.25">
      <c r="A13" s="689"/>
      <c r="B13" s="184" t="s">
        <v>771</v>
      </c>
      <c r="C13" s="369" t="s">
        <v>772</v>
      </c>
      <c r="D13" s="693"/>
      <c r="E13" s="184" t="s">
        <v>773</v>
      </c>
      <c r="F13" s="364" t="s">
        <v>774</v>
      </c>
      <c r="G13" s="364" t="s">
        <v>775</v>
      </c>
      <c r="H13" s="365" t="s">
        <v>776</v>
      </c>
      <c r="I13" s="366" t="s">
        <v>167</v>
      </c>
      <c r="J13" s="367"/>
      <c r="K13" s="367"/>
      <c r="L13" s="366"/>
      <c r="M13" s="370"/>
      <c r="N13" s="366" t="s">
        <v>777</v>
      </c>
      <c r="O13" s="368"/>
    </row>
    <row r="14" spans="1:15" ht="153" customHeight="1" x14ac:dyDescent="0.25">
      <c r="A14" s="689"/>
      <c r="B14" s="694" t="s">
        <v>748</v>
      </c>
      <c r="C14" s="686" t="s">
        <v>778</v>
      </c>
      <c r="D14" s="688" t="s">
        <v>779</v>
      </c>
      <c r="E14" s="184" t="s">
        <v>780</v>
      </c>
      <c r="F14" s="364" t="s">
        <v>781</v>
      </c>
      <c r="G14" s="364" t="s">
        <v>782</v>
      </c>
      <c r="H14" s="365" t="s">
        <v>757</v>
      </c>
      <c r="I14" s="366" t="s">
        <v>783</v>
      </c>
      <c r="J14" s="367"/>
      <c r="K14" s="367"/>
      <c r="L14" s="366"/>
      <c r="M14" s="370"/>
      <c r="N14" s="366" t="s">
        <v>233</v>
      </c>
      <c r="O14" s="368"/>
    </row>
    <row r="15" spans="1:15" ht="76.5" customHeight="1" x14ac:dyDescent="0.25">
      <c r="A15" s="689"/>
      <c r="B15" s="695"/>
      <c r="C15" s="687"/>
      <c r="D15" s="690"/>
      <c r="E15" s="184" t="s">
        <v>784</v>
      </c>
      <c r="F15" s="364" t="s">
        <v>785</v>
      </c>
      <c r="G15" s="364" t="s">
        <v>786</v>
      </c>
      <c r="H15" s="365" t="s">
        <v>757</v>
      </c>
      <c r="I15" s="366" t="s">
        <v>787</v>
      </c>
      <c r="J15" s="367"/>
      <c r="K15" s="367"/>
      <c r="L15" s="366"/>
      <c r="M15" s="370"/>
      <c r="N15" s="366" t="s">
        <v>233</v>
      </c>
      <c r="O15" s="368"/>
    </row>
    <row r="16" spans="1:15" ht="61.5" customHeight="1" x14ac:dyDescent="0.25">
      <c r="A16" s="689"/>
      <c r="B16" s="696" t="s">
        <v>771</v>
      </c>
      <c r="C16" s="686" t="s">
        <v>788</v>
      </c>
      <c r="D16" s="691" t="s">
        <v>789</v>
      </c>
      <c r="E16" s="184" t="s">
        <v>790</v>
      </c>
      <c r="F16" s="364" t="s">
        <v>791</v>
      </c>
      <c r="G16" s="364" t="s">
        <v>792</v>
      </c>
      <c r="H16" s="365" t="s">
        <v>767</v>
      </c>
      <c r="I16" s="366" t="s">
        <v>168</v>
      </c>
      <c r="J16" s="367"/>
      <c r="K16" s="367"/>
      <c r="L16" s="366"/>
      <c r="M16" s="370"/>
      <c r="N16" s="371" t="s">
        <v>236</v>
      </c>
      <c r="O16" s="368"/>
    </row>
    <row r="17" spans="1:15" ht="90" x14ac:dyDescent="0.25">
      <c r="A17" s="689"/>
      <c r="B17" s="697"/>
      <c r="C17" s="687"/>
      <c r="D17" s="692"/>
      <c r="E17" s="184" t="s">
        <v>793</v>
      </c>
      <c r="F17" s="364" t="s">
        <v>794</v>
      </c>
      <c r="G17" s="364" t="s">
        <v>795</v>
      </c>
      <c r="H17" s="365" t="s">
        <v>767</v>
      </c>
      <c r="I17" s="366" t="s">
        <v>796</v>
      </c>
      <c r="J17" s="367"/>
      <c r="K17" s="367"/>
      <c r="L17" s="366"/>
      <c r="M17" s="370"/>
      <c r="N17" s="371" t="s">
        <v>236</v>
      </c>
      <c r="O17" s="368"/>
    </row>
    <row r="18" spans="1:15" ht="120" x14ac:dyDescent="0.25">
      <c r="A18" s="689"/>
      <c r="B18" s="688" t="s">
        <v>797</v>
      </c>
      <c r="C18" s="369" t="s">
        <v>798</v>
      </c>
      <c r="D18" s="692"/>
      <c r="E18" s="184" t="s">
        <v>799</v>
      </c>
      <c r="F18" s="364" t="s">
        <v>800</v>
      </c>
      <c r="G18" s="364" t="s">
        <v>801</v>
      </c>
      <c r="H18" s="365" t="s">
        <v>757</v>
      </c>
      <c r="I18" s="366" t="s">
        <v>184</v>
      </c>
      <c r="J18" s="367"/>
      <c r="K18" s="367"/>
      <c r="L18" s="366"/>
      <c r="M18" s="370"/>
      <c r="N18" s="366" t="s">
        <v>233</v>
      </c>
      <c r="O18" s="368"/>
    </row>
    <row r="19" spans="1:15" ht="86.25" customHeight="1" x14ac:dyDescent="0.25">
      <c r="A19" s="689"/>
      <c r="B19" s="689"/>
      <c r="C19" s="369" t="s">
        <v>802</v>
      </c>
      <c r="D19" s="692"/>
      <c r="E19" s="184" t="s">
        <v>803</v>
      </c>
      <c r="F19" s="364" t="s">
        <v>804</v>
      </c>
      <c r="G19" s="364" t="s">
        <v>805</v>
      </c>
      <c r="H19" s="365" t="s">
        <v>767</v>
      </c>
      <c r="I19" s="366" t="s">
        <v>796</v>
      </c>
      <c r="J19" s="367"/>
      <c r="K19" s="367"/>
      <c r="L19" s="366"/>
      <c r="M19" s="370"/>
      <c r="N19" s="371" t="s">
        <v>236</v>
      </c>
      <c r="O19" s="368"/>
    </row>
    <row r="20" spans="1:15" ht="85.5" customHeight="1" x14ac:dyDescent="0.25">
      <c r="A20" s="689"/>
      <c r="B20" s="689"/>
      <c r="C20" s="373" t="s">
        <v>806</v>
      </c>
      <c r="D20" s="692"/>
      <c r="E20" s="183" t="s">
        <v>807</v>
      </c>
      <c r="F20" s="372" t="s">
        <v>808</v>
      </c>
      <c r="G20" s="364" t="s">
        <v>242</v>
      </c>
      <c r="H20" s="366" t="s">
        <v>809</v>
      </c>
      <c r="I20" s="366" t="s">
        <v>810</v>
      </c>
      <c r="J20" s="367"/>
      <c r="K20" s="367"/>
      <c r="L20" s="133"/>
      <c r="M20" s="366"/>
      <c r="N20" s="374" t="s">
        <v>233</v>
      </c>
      <c r="O20" s="375" t="s">
        <v>811</v>
      </c>
    </row>
    <row r="21" spans="1:15" ht="45" hidden="1" customHeight="1" x14ac:dyDescent="0.25">
      <c r="A21" s="689"/>
      <c r="B21" s="689"/>
      <c r="C21" s="369" t="s">
        <v>812</v>
      </c>
      <c r="D21" s="692"/>
      <c r="E21" s="184"/>
      <c r="F21" s="372"/>
      <c r="G21" s="372"/>
      <c r="H21" s="366"/>
      <c r="I21" s="366"/>
      <c r="J21" s="367"/>
      <c r="K21" s="367"/>
      <c r="L21" s="133"/>
      <c r="M21" s="366"/>
      <c r="N21" s="366" t="s">
        <v>233</v>
      </c>
      <c r="O21" s="368" t="s">
        <v>811</v>
      </c>
    </row>
    <row r="22" spans="1:15" ht="131.25" customHeight="1" x14ac:dyDescent="0.25">
      <c r="A22" s="689"/>
      <c r="B22" s="689"/>
      <c r="C22" s="376" t="s">
        <v>813</v>
      </c>
      <c r="D22" s="692"/>
      <c r="E22" s="182" t="s">
        <v>243</v>
      </c>
      <c r="F22" s="364" t="s">
        <v>244</v>
      </c>
      <c r="G22" s="364" t="s">
        <v>814</v>
      </c>
      <c r="H22" s="366" t="s">
        <v>809</v>
      </c>
      <c r="I22" s="366" t="s">
        <v>815</v>
      </c>
      <c r="J22" s="367"/>
      <c r="K22" s="367"/>
      <c r="L22" s="133"/>
      <c r="M22" s="366"/>
      <c r="N22" s="366" t="s">
        <v>233</v>
      </c>
      <c r="O22" s="377"/>
    </row>
    <row r="23" spans="1:15" ht="94.5" customHeight="1" x14ac:dyDescent="0.25">
      <c r="A23" s="689"/>
      <c r="B23" s="689"/>
      <c r="C23" s="378" t="s">
        <v>816</v>
      </c>
      <c r="D23" s="692"/>
      <c r="E23" s="181" t="s">
        <v>817</v>
      </c>
      <c r="F23" s="372" t="s">
        <v>818</v>
      </c>
      <c r="G23" s="364" t="s">
        <v>819</v>
      </c>
      <c r="H23" s="365" t="s">
        <v>757</v>
      </c>
      <c r="I23" s="366" t="s">
        <v>820</v>
      </c>
      <c r="J23" s="367"/>
      <c r="K23" s="367"/>
      <c r="L23" s="133"/>
      <c r="M23" s="366"/>
      <c r="N23" s="366" t="s">
        <v>233</v>
      </c>
      <c r="O23" s="377"/>
    </row>
    <row r="24" spans="1:15" ht="62.25" hidden="1" customHeight="1" x14ac:dyDescent="0.25">
      <c r="A24" s="689"/>
      <c r="B24" s="689"/>
      <c r="C24" s="379" t="s">
        <v>821</v>
      </c>
      <c r="D24" s="693"/>
      <c r="E24" s="181"/>
      <c r="F24" s="372"/>
      <c r="G24" s="372"/>
      <c r="H24" s="366"/>
      <c r="I24" s="366"/>
      <c r="J24" s="367"/>
      <c r="K24" s="367"/>
      <c r="L24" s="133"/>
      <c r="M24" s="366"/>
      <c r="N24" s="366" t="s">
        <v>233</v>
      </c>
      <c r="O24" s="377" t="s">
        <v>811</v>
      </c>
    </row>
    <row r="25" spans="1:15" ht="105" x14ac:dyDescent="0.25">
      <c r="A25" s="689"/>
      <c r="B25" s="689"/>
      <c r="C25" s="369" t="s">
        <v>822</v>
      </c>
      <c r="D25" s="184" t="s">
        <v>238</v>
      </c>
      <c r="E25" s="184" t="s">
        <v>823</v>
      </c>
      <c r="F25" s="372" t="s">
        <v>824</v>
      </c>
      <c r="G25" s="364" t="s">
        <v>825</v>
      </c>
      <c r="H25" s="184" t="s">
        <v>826</v>
      </c>
      <c r="I25" s="366" t="s">
        <v>239</v>
      </c>
      <c r="J25" s="367"/>
      <c r="K25" s="367"/>
      <c r="L25" s="366"/>
      <c r="M25" s="370"/>
      <c r="N25" s="366" t="s">
        <v>240</v>
      </c>
      <c r="O25" s="368"/>
    </row>
    <row r="26" spans="1:15" ht="105" x14ac:dyDescent="0.25">
      <c r="A26" s="690"/>
      <c r="B26" s="690"/>
      <c r="C26" s="364" t="s">
        <v>827</v>
      </c>
      <c r="D26" s="184" t="s">
        <v>828</v>
      </c>
      <c r="E26" s="184" t="s">
        <v>829</v>
      </c>
      <c r="F26" s="364" t="s">
        <v>830</v>
      </c>
      <c r="G26" s="364" t="s">
        <v>831</v>
      </c>
      <c r="H26" s="184" t="s">
        <v>832</v>
      </c>
      <c r="I26" s="366" t="s">
        <v>239</v>
      </c>
      <c r="J26" s="367"/>
      <c r="K26" s="367"/>
      <c r="L26" s="366"/>
      <c r="M26" s="366"/>
      <c r="N26" s="366" t="s">
        <v>233</v>
      </c>
      <c r="O26" s="131"/>
    </row>
    <row r="27" spans="1:15" ht="90" x14ac:dyDescent="0.25">
      <c r="A27" s="699" t="s">
        <v>833</v>
      </c>
      <c r="B27" s="698" t="s">
        <v>834</v>
      </c>
      <c r="C27" s="369" t="s">
        <v>835</v>
      </c>
      <c r="D27" s="700" t="s">
        <v>836</v>
      </c>
      <c r="E27" s="365" t="s">
        <v>837</v>
      </c>
      <c r="F27" s="364" t="s">
        <v>838</v>
      </c>
      <c r="G27" s="364" t="s">
        <v>839</v>
      </c>
      <c r="H27" s="365" t="s">
        <v>757</v>
      </c>
      <c r="I27" s="366" t="s">
        <v>167</v>
      </c>
      <c r="J27" s="367"/>
      <c r="K27" s="367"/>
      <c r="L27" s="366"/>
      <c r="M27" s="370"/>
      <c r="N27" s="366" t="s">
        <v>233</v>
      </c>
      <c r="O27" s="368"/>
    </row>
    <row r="28" spans="1:15" ht="45" x14ac:dyDescent="0.25">
      <c r="A28" s="699"/>
      <c r="B28" s="698"/>
      <c r="C28" s="380" t="s">
        <v>840</v>
      </c>
      <c r="D28" s="700"/>
      <c r="E28" s="699" t="s">
        <v>841</v>
      </c>
      <c r="F28" s="701" t="s">
        <v>842</v>
      </c>
      <c r="G28" s="704" t="s">
        <v>843</v>
      </c>
      <c r="H28" s="365" t="s">
        <v>757</v>
      </c>
      <c r="I28" s="699" t="s">
        <v>844</v>
      </c>
      <c r="J28" s="367"/>
      <c r="K28" s="367"/>
      <c r="L28" s="698"/>
      <c r="M28" s="698"/>
      <c r="N28" s="366" t="s">
        <v>233</v>
      </c>
      <c r="O28" s="368"/>
    </row>
    <row r="29" spans="1:15" ht="45" x14ac:dyDescent="0.25">
      <c r="A29" s="699"/>
      <c r="B29" s="698"/>
      <c r="C29" s="369" t="s">
        <v>845</v>
      </c>
      <c r="D29" s="700"/>
      <c r="E29" s="699"/>
      <c r="F29" s="702"/>
      <c r="G29" s="704"/>
      <c r="H29" s="365" t="s">
        <v>757</v>
      </c>
      <c r="I29" s="699"/>
      <c r="J29" s="367"/>
      <c r="K29" s="367"/>
      <c r="L29" s="698"/>
      <c r="M29" s="698"/>
      <c r="N29" s="366" t="s">
        <v>233</v>
      </c>
      <c r="O29" s="368"/>
    </row>
    <row r="30" spans="1:15" ht="57" customHeight="1" x14ac:dyDescent="0.25">
      <c r="A30" s="699"/>
      <c r="B30" s="698"/>
      <c r="C30" s="369" t="s">
        <v>846</v>
      </c>
      <c r="D30" s="700"/>
      <c r="E30" s="699"/>
      <c r="F30" s="703"/>
      <c r="G30" s="704"/>
      <c r="H30" s="365" t="s">
        <v>757</v>
      </c>
      <c r="I30" s="699"/>
      <c r="J30" s="367"/>
      <c r="K30" s="367"/>
      <c r="L30" s="698"/>
      <c r="M30" s="698"/>
      <c r="N30" s="366" t="s">
        <v>233</v>
      </c>
      <c r="O30" s="368"/>
    </row>
    <row r="31" spans="1:15" ht="90" x14ac:dyDescent="0.25">
      <c r="A31" s="699"/>
      <c r="B31" s="698"/>
      <c r="C31" s="380" t="s">
        <v>847</v>
      </c>
      <c r="D31" s="700"/>
      <c r="E31" s="365" t="s">
        <v>848</v>
      </c>
      <c r="F31" s="364" t="s">
        <v>849</v>
      </c>
      <c r="G31" s="381" t="s">
        <v>850</v>
      </c>
      <c r="H31" s="365" t="s">
        <v>757</v>
      </c>
      <c r="I31" s="366" t="s">
        <v>851</v>
      </c>
      <c r="J31" s="367"/>
      <c r="K31" s="367"/>
      <c r="L31" s="366"/>
      <c r="M31" s="184"/>
      <c r="N31" s="366" t="s">
        <v>233</v>
      </c>
      <c r="O31" s="365"/>
    </row>
    <row r="32" spans="1:15" ht="175.5" customHeight="1" x14ac:dyDescent="0.25">
      <c r="A32" s="699" t="s">
        <v>747</v>
      </c>
      <c r="B32" s="699" t="s">
        <v>797</v>
      </c>
      <c r="C32" s="369" t="s">
        <v>852</v>
      </c>
      <c r="D32" s="700"/>
      <c r="E32" s="365" t="s">
        <v>853</v>
      </c>
      <c r="F32" s="364" t="s">
        <v>854</v>
      </c>
      <c r="G32" s="364" t="s">
        <v>855</v>
      </c>
      <c r="H32" s="365" t="s">
        <v>757</v>
      </c>
      <c r="I32" s="366" t="s">
        <v>820</v>
      </c>
      <c r="J32" s="367"/>
      <c r="K32" s="367"/>
      <c r="L32" s="366"/>
      <c r="M32" s="184"/>
      <c r="N32" s="366" t="s">
        <v>233</v>
      </c>
      <c r="O32" s="365"/>
    </row>
    <row r="33" spans="1:15" ht="92.25" customHeight="1" x14ac:dyDescent="0.25">
      <c r="A33" s="699"/>
      <c r="B33" s="699"/>
      <c r="C33" s="376" t="s">
        <v>856</v>
      </c>
      <c r="D33" s="692"/>
      <c r="E33" s="382" t="s">
        <v>857</v>
      </c>
      <c r="F33" s="364" t="s">
        <v>858</v>
      </c>
      <c r="G33" s="364" t="s">
        <v>859</v>
      </c>
      <c r="H33" s="366" t="s">
        <v>809</v>
      </c>
      <c r="I33" s="366" t="s">
        <v>796</v>
      </c>
      <c r="J33" s="367"/>
      <c r="K33" s="367"/>
      <c r="L33" s="133"/>
      <c r="M33" s="184"/>
      <c r="N33" s="366" t="s">
        <v>233</v>
      </c>
      <c r="O33" s="383" t="s">
        <v>811</v>
      </c>
    </row>
    <row r="34" spans="1:15" ht="75" x14ac:dyDescent="0.25">
      <c r="A34" s="699"/>
      <c r="B34" s="699"/>
      <c r="C34" s="369" t="s">
        <v>42</v>
      </c>
      <c r="D34" s="688" t="s">
        <v>860</v>
      </c>
      <c r="E34" s="184" t="s">
        <v>861</v>
      </c>
      <c r="F34" s="364" t="s">
        <v>862</v>
      </c>
      <c r="G34" s="364" t="s">
        <v>863</v>
      </c>
      <c r="H34" s="365" t="s">
        <v>757</v>
      </c>
      <c r="I34" s="366" t="s">
        <v>864</v>
      </c>
      <c r="J34" s="367"/>
      <c r="K34" s="367"/>
      <c r="L34" s="366"/>
      <c r="M34" s="366"/>
      <c r="N34" s="366" t="s">
        <v>233</v>
      </c>
      <c r="O34" s="365"/>
    </row>
    <row r="35" spans="1:15" ht="90" x14ac:dyDescent="0.25">
      <c r="A35" s="699"/>
      <c r="B35" s="699"/>
      <c r="C35" s="373" t="s">
        <v>865</v>
      </c>
      <c r="D35" s="689"/>
      <c r="E35" s="384" t="s">
        <v>866</v>
      </c>
      <c r="F35" s="372" t="s">
        <v>867</v>
      </c>
      <c r="G35" s="364" t="s">
        <v>868</v>
      </c>
      <c r="H35" s="366" t="s">
        <v>809</v>
      </c>
      <c r="I35" s="366" t="s">
        <v>864</v>
      </c>
      <c r="J35" s="367"/>
      <c r="K35" s="367"/>
      <c r="L35" s="133"/>
      <c r="M35" s="366"/>
      <c r="N35" s="366" t="s">
        <v>233</v>
      </c>
      <c r="O35" s="375" t="s">
        <v>811</v>
      </c>
    </row>
    <row r="36" spans="1:15" ht="45" x14ac:dyDescent="0.25">
      <c r="A36" s="699"/>
      <c r="B36" s="699"/>
      <c r="C36" s="369" t="s">
        <v>869</v>
      </c>
      <c r="D36" s="689"/>
      <c r="E36" s="369" t="s">
        <v>869</v>
      </c>
      <c r="F36" s="372" t="s">
        <v>867</v>
      </c>
      <c r="G36" s="364" t="s">
        <v>870</v>
      </c>
      <c r="H36" s="366" t="s">
        <v>809</v>
      </c>
      <c r="I36" s="366"/>
      <c r="J36" s="367"/>
      <c r="K36" s="367"/>
      <c r="L36" s="133"/>
      <c r="M36" s="366"/>
      <c r="N36" s="366" t="s">
        <v>233</v>
      </c>
      <c r="O36" s="368" t="s">
        <v>811</v>
      </c>
    </row>
    <row r="37" spans="1:15" ht="75" customHeight="1" x14ac:dyDescent="0.25">
      <c r="A37" s="699" t="s">
        <v>871</v>
      </c>
      <c r="B37" s="699" t="s">
        <v>872</v>
      </c>
      <c r="C37" s="369" t="s">
        <v>873</v>
      </c>
      <c r="D37" s="689"/>
      <c r="E37" s="365" t="s">
        <v>874</v>
      </c>
      <c r="F37" s="364" t="s">
        <v>875</v>
      </c>
      <c r="G37" s="364" t="s">
        <v>876</v>
      </c>
      <c r="H37" s="365" t="s">
        <v>757</v>
      </c>
      <c r="I37" s="366" t="s">
        <v>168</v>
      </c>
      <c r="J37" s="367"/>
      <c r="K37" s="367"/>
      <c r="L37" s="133"/>
      <c r="M37" s="366"/>
      <c r="N37" s="366" t="s">
        <v>233</v>
      </c>
      <c r="O37" s="368" t="s">
        <v>811</v>
      </c>
    </row>
    <row r="38" spans="1:15" ht="57" hidden="1" customHeight="1" x14ac:dyDescent="0.25">
      <c r="A38" s="699"/>
      <c r="B38" s="699"/>
      <c r="C38" s="378" t="s">
        <v>877</v>
      </c>
      <c r="D38" s="689"/>
      <c r="E38" s="385"/>
      <c r="F38" s="386"/>
      <c r="G38" s="386"/>
      <c r="H38" s="366"/>
      <c r="I38" s="366"/>
      <c r="J38" s="367"/>
      <c r="K38" s="367"/>
      <c r="L38" s="133"/>
      <c r="M38" s="366"/>
      <c r="N38" s="366" t="s">
        <v>233</v>
      </c>
      <c r="O38" s="377" t="s">
        <v>811</v>
      </c>
    </row>
    <row r="39" spans="1:15" ht="90" x14ac:dyDescent="0.25">
      <c r="A39" s="367"/>
      <c r="B39" s="367"/>
      <c r="C39" s="364" t="s">
        <v>241</v>
      </c>
      <c r="D39" s="689"/>
      <c r="E39" s="184" t="s">
        <v>241</v>
      </c>
      <c r="F39" s="364" t="s">
        <v>878</v>
      </c>
      <c r="G39" s="364" t="s">
        <v>879</v>
      </c>
      <c r="H39" s="365" t="s">
        <v>757</v>
      </c>
      <c r="I39" s="366" t="s">
        <v>43</v>
      </c>
      <c r="J39" s="367"/>
      <c r="K39" s="367"/>
      <c r="L39" s="366"/>
      <c r="M39" s="184"/>
      <c r="N39" s="366" t="s">
        <v>233</v>
      </c>
      <c r="O39" s="132"/>
    </row>
    <row r="40" spans="1:15" ht="75" customHeight="1" x14ac:dyDescent="0.25">
      <c r="A40" s="698" t="s">
        <v>871</v>
      </c>
      <c r="B40" s="699" t="s">
        <v>872</v>
      </c>
      <c r="C40" s="369" t="s">
        <v>880</v>
      </c>
      <c r="D40" s="689"/>
      <c r="E40" s="365" t="s">
        <v>881</v>
      </c>
      <c r="F40" s="372" t="s">
        <v>882</v>
      </c>
      <c r="G40" s="372" t="s">
        <v>883</v>
      </c>
      <c r="H40" s="365" t="s">
        <v>757</v>
      </c>
      <c r="I40" s="366" t="s">
        <v>820</v>
      </c>
      <c r="J40" s="367"/>
      <c r="K40" s="367"/>
      <c r="L40" s="366"/>
      <c r="M40" s="366"/>
      <c r="N40" s="366" t="s">
        <v>233</v>
      </c>
      <c r="O40" s="368"/>
    </row>
    <row r="41" spans="1:15" ht="101.25" customHeight="1" x14ac:dyDescent="0.25">
      <c r="A41" s="698"/>
      <c r="B41" s="699"/>
      <c r="C41" s="369" t="s">
        <v>884</v>
      </c>
      <c r="D41" s="689"/>
      <c r="E41" s="353" t="s">
        <v>885</v>
      </c>
      <c r="F41" s="369" t="s">
        <v>818</v>
      </c>
      <c r="G41" s="364" t="s">
        <v>886</v>
      </c>
      <c r="H41" s="365" t="s">
        <v>757</v>
      </c>
      <c r="I41" s="366" t="s">
        <v>185</v>
      </c>
      <c r="J41" s="367"/>
      <c r="K41" s="367"/>
      <c r="L41" s="366"/>
      <c r="M41" s="366"/>
      <c r="N41" s="366" t="s">
        <v>233</v>
      </c>
      <c r="O41" s="368"/>
    </row>
    <row r="42" spans="1:15" ht="75" x14ac:dyDescent="0.25">
      <c r="A42" s="698"/>
      <c r="B42" s="699"/>
      <c r="C42" s="369" t="s">
        <v>887</v>
      </c>
      <c r="D42" s="690"/>
      <c r="E42" s="365" t="s">
        <v>888</v>
      </c>
      <c r="F42" s="364" t="s">
        <v>889</v>
      </c>
      <c r="G42" s="364" t="s">
        <v>890</v>
      </c>
      <c r="H42" s="365" t="s">
        <v>757</v>
      </c>
      <c r="I42" s="366" t="s">
        <v>820</v>
      </c>
      <c r="J42" s="367"/>
      <c r="K42" s="367"/>
      <c r="L42" s="366"/>
      <c r="M42" s="366"/>
      <c r="N42" s="366" t="s">
        <v>233</v>
      </c>
      <c r="O42" s="368"/>
    </row>
    <row r="43" spans="1:15" ht="180" hidden="1" x14ac:dyDescent="0.25">
      <c r="A43" s="699" t="s">
        <v>891</v>
      </c>
      <c r="B43" s="699" t="s">
        <v>892</v>
      </c>
      <c r="C43" s="373" t="s">
        <v>893</v>
      </c>
      <c r="D43" s="693" t="s">
        <v>894</v>
      </c>
      <c r="E43" s="705"/>
      <c r="F43" s="706"/>
      <c r="G43" s="707"/>
      <c r="H43" s="366"/>
      <c r="I43" s="366"/>
      <c r="J43" s="367"/>
      <c r="K43" s="367"/>
      <c r="L43" s="133"/>
      <c r="M43" s="366"/>
      <c r="N43" s="366" t="s">
        <v>233</v>
      </c>
      <c r="O43" s="375" t="s">
        <v>895</v>
      </c>
    </row>
    <row r="44" spans="1:15" ht="60" hidden="1" x14ac:dyDescent="0.25">
      <c r="A44" s="699"/>
      <c r="B44" s="699"/>
      <c r="C44" s="369" t="s">
        <v>896</v>
      </c>
      <c r="D44" s="700"/>
      <c r="E44" s="708"/>
      <c r="F44" s="709"/>
      <c r="G44" s="710"/>
      <c r="H44" s="366"/>
      <c r="I44" s="366"/>
      <c r="J44" s="367"/>
      <c r="K44" s="367"/>
      <c r="L44" s="133"/>
      <c r="M44" s="366"/>
      <c r="N44" s="366" t="s">
        <v>233</v>
      </c>
      <c r="O44" s="368" t="s">
        <v>895</v>
      </c>
    </row>
    <row r="45" spans="1:15" ht="30" hidden="1" x14ac:dyDescent="0.25">
      <c r="A45" s="699"/>
      <c r="B45" s="699"/>
      <c r="C45" s="369" t="s">
        <v>897</v>
      </c>
      <c r="D45" s="700"/>
      <c r="E45" s="708"/>
      <c r="F45" s="709"/>
      <c r="G45" s="710"/>
      <c r="H45" s="366"/>
      <c r="I45" s="366"/>
      <c r="J45" s="367"/>
      <c r="K45" s="367"/>
      <c r="L45" s="133"/>
      <c r="M45" s="366"/>
      <c r="N45" s="366" t="s">
        <v>233</v>
      </c>
      <c r="O45" s="368" t="s">
        <v>898</v>
      </c>
    </row>
    <row r="46" spans="1:15" ht="45" hidden="1" x14ac:dyDescent="0.25">
      <c r="A46" s="699"/>
      <c r="B46" s="699"/>
      <c r="C46" s="369" t="s">
        <v>899</v>
      </c>
      <c r="D46" s="700"/>
      <c r="E46" s="708"/>
      <c r="F46" s="709"/>
      <c r="G46" s="710"/>
      <c r="H46" s="366"/>
      <c r="I46" s="366"/>
      <c r="J46" s="367"/>
      <c r="K46" s="367"/>
      <c r="L46" s="133"/>
      <c r="M46" s="366"/>
      <c r="N46" s="366" t="s">
        <v>233</v>
      </c>
      <c r="O46" s="368" t="s">
        <v>900</v>
      </c>
    </row>
    <row r="47" spans="1:15" ht="60" hidden="1" x14ac:dyDescent="0.25">
      <c r="A47" s="699"/>
      <c r="B47" s="699"/>
      <c r="C47" s="369" t="s">
        <v>901</v>
      </c>
      <c r="D47" s="700"/>
      <c r="E47" s="711"/>
      <c r="F47" s="712"/>
      <c r="G47" s="713"/>
      <c r="H47" s="366"/>
      <c r="I47" s="366"/>
      <c r="J47" s="367"/>
      <c r="K47" s="367"/>
      <c r="L47" s="133"/>
      <c r="M47" s="366"/>
      <c r="N47" s="366" t="s">
        <v>233</v>
      </c>
      <c r="O47" s="368" t="s">
        <v>900</v>
      </c>
    </row>
    <row r="49" spans="3:15" ht="16.5" x14ac:dyDescent="0.25">
      <c r="C49" s="15" t="s">
        <v>902</v>
      </c>
      <c r="D49" s="387"/>
      <c r="E49" s="387"/>
      <c r="F49" s="387"/>
      <c r="G49" s="387"/>
    </row>
    <row r="50" spans="3:15" ht="16.5" x14ac:dyDescent="0.25">
      <c r="C50" s="388"/>
      <c r="D50" s="387"/>
      <c r="E50" s="387"/>
      <c r="F50" s="387"/>
      <c r="G50" s="387"/>
    </row>
    <row r="51" spans="3:15" ht="16.5" x14ac:dyDescent="0.25">
      <c r="C51" s="388"/>
      <c r="D51" s="387"/>
      <c r="E51" s="387"/>
      <c r="F51" s="387"/>
      <c r="G51" s="387"/>
    </row>
    <row r="52" spans="3:15" ht="16.5" x14ac:dyDescent="0.25">
      <c r="C52" s="388"/>
      <c r="D52" s="387"/>
      <c r="E52" s="387"/>
      <c r="F52" s="387"/>
      <c r="G52" s="387"/>
    </row>
    <row r="53" spans="3:15" s="389" customFormat="1" x14ac:dyDescent="0.25">
      <c r="C53" s="390"/>
      <c r="D53" s="26" t="s">
        <v>903</v>
      </c>
      <c r="E53" s="391"/>
      <c r="F53" s="26" t="s">
        <v>735</v>
      </c>
      <c r="G53" s="392"/>
      <c r="H53" s="393" t="s">
        <v>223</v>
      </c>
      <c r="I53" s="393"/>
      <c r="J53" s="393"/>
      <c r="L53" s="363" t="s">
        <v>736</v>
      </c>
      <c r="M53" s="394"/>
      <c r="O53" s="394"/>
    </row>
    <row r="54" spans="3:15" s="389" customFormat="1" x14ac:dyDescent="0.25">
      <c r="C54" s="390"/>
      <c r="D54" s="26" t="s">
        <v>224</v>
      </c>
      <c r="E54" s="391"/>
      <c r="F54" s="26" t="s">
        <v>225</v>
      </c>
      <c r="G54" s="392"/>
      <c r="H54" s="393" t="s">
        <v>904</v>
      </c>
      <c r="I54" s="393"/>
      <c r="J54" s="393"/>
      <c r="L54" s="393" t="s">
        <v>905</v>
      </c>
      <c r="M54" s="393"/>
      <c r="N54" s="393"/>
      <c r="O54" s="394"/>
    </row>
    <row r="55" spans="3:15" ht="16.5" x14ac:dyDescent="0.25">
      <c r="C55" s="388"/>
      <c r="D55" s="387"/>
      <c r="E55" s="387"/>
      <c r="F55" s="387"/>
      <c r="G55" s="387"/>
    </row>
  </sheetData>
  <mergeCells count="34">
    <mergeCell ref="A43:A47"/>
    <mergeCell ref="B43:B47"/>
    <mergeCell ref="D43:D47"/>
    <mergeCell ref="E43:G47"/>
    <mergeCell ref="L28:L30"/>
    <mergeCell ref="M28:M30"/>
    <mergeCell ref="A32:A36"/>
    <mergeCell ref="B32:B36"/>
    <mergeCell ref="D34:D42"/>
    <mergeCell ref="A37:A38"/>
    <mergeCell ref="B37:B38"/>
    <mergeCell ref="A40:A42"/>
    <mergeCell ref="B40:B42"/>
    <mergeCell ref="A27:A31"/>
    <mergeCell ref="B27:B31"/>
    <mergeCell ref="D27:D33"/>
    <mergeCell ref="E28:E30"/>
    <mergeCell ref="F28:F30"/>
    <mergeCell ref="G28:G30"/>
    <mergeCell ref="I28:I30"/>
    <mergeCell ref="A2:N6"/>
    <mergeCell ref="C8:C9"/>
    <mergeCell ref="A8:A26"/>
    <mergeCell ref="B8:B12"/>
    <mergeCell ref="D8:D10"/>
    <mergeCell ref="C11:C12"/>
    <mergeCell ref="D11:D13"/>
    <mergeCell ref="B14:B15"/>
    <mergeCell ref="C14:C15"/>
    <mergeCell ref="D14:D15"/>
    <mergeCell ref="B16:B17"/>
    <mergeCell ref="C16:C17"/>
    <mergeCell ref="D16:D24"/>
    <mergeCell ref="B18:B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vt:i4>
      </vt:variant>
    </vt:vector>
  </HeadingPairs>
  <TitlesOfParts>
    <vt:vector size="31" baseType="lpstr">
      <vt:lpstr>PLANES</vt:lpstr>
      <vt:lpstr>PEI </vt:lpstr>
      <vt:lpstr>1. PINAR</vt:lpstr>
      <vt:lpstr>2. Plan Anual de Adquisiciones</vt:lpstr>
      <vt:lpstr>3. Plan Anual de Vacantes </vt:lpstr>
      <vt:lpstr>4. Plan de previsión de recurso</vt:lpstr>
      <vt:lpstr>5. Plan estratégico de talento </vt:lpstr>
      <vt:lpstr>6. Plan Institucional de Capaci</vt:lpstr>
      <vt:lpstr>7. Plan de B Social e Incentivo</vt:lpstr>
      <vt:lpstr>8. Plan de trabajo SST</vt:lpstr>
      <vt:lpstr>9. PAAC</vt:lpstr>
      <vt:lpstr>9.1 PAAC -Gestión del riesgo</vt:lpstr>
      <vt:lpstr>9.1.1 PAAC -Mapa de riesgos</vt:lpstr>
      <vt:lpstr>9.2 PAAC- Trámites </vt:lpstr>
      <vt:lpstr>9.3 PAAC -Rendición de cuentas </vt:lpstr>
      <vt:lpstr>9.4 PAAC- Atención al ciudadano</vt:lpstr>
      <vt:lpstr>9.5 PAAC- Transparencia  </vt:lpstr>
      <vt:lpstr>9.6 PAAC -Iniciativas adicional</vt:lpstr>
      <vt:lpstr>10. PETI</vt:lpstr>
      <vt:lpstr>11. Plan de Tratamiento</vt:lpstr>
      <vt:lpstr>12. Plan de Seguridad y Priv</vt:lpstr>
      <vt:lpstr>13 y 14 Preservación y Conserva</vt:lpstr>
      <vt:lpstr>15. PAA</vt:lpstr>
      <vt:lpstr>15. 1PA -SUB TECNOLOGIA</vt:lpstr>
      <vt:lpstr>15.2. PA- SECRETARIA GENERAL</vt:lpstr>
      <vt:lpstr>15.3. DIRECCION</vt:lpstr>
      <vt:lpstr>15.4. SUB PROMOCION</vt:lpstr>
      <vt:lpstr>15.5. SUB ADMINISTRACION</vt:lpstr>
      <vt:lpstr>16. PLAN DE ACCION GEST AMB</vt:lpstr>
      <vt:lpstr>'2. Plan Anual de Adquisiciones'!_Hlk500428663</vt:lpstr>
      <vt:lpstr>'3. Plan Anual de Vacantes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Felipe Rojas Castiblanco</dc:creator>
  <cp:lastModifiedBy>Marcela Mesa</cp:lastModifiedBy>
  <dcterms:created xsi:type="dcterms:W3CDTF">2019-01-25T20:05:46Z</dcterms:created>
  <dcterms:modified xsi:type="dcterms:W3CDTF">2021-01-27T22:47:52Z</dcterms:modified>
</cp:coreProperties>
</file>